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VARIANT/INERTIES/CALCULS/SABLIERE/2021/"/>
    </mc:Choice>
  </mc:AlternateContent>
  <xr:revisionPtr revIDLastSave="24" documentId="13_ncr:1_{9A327CBC-90C0-46ED-80D7-86DE5ED54593}" xr6:coauthVersionLast="46" xr6:coauthVersionMax="46" xr10:uidLastSave="{6C71468E-0FBD-41C1-8250-3F3523373645}"/>
  <bookViews>
    <workbookView xWindow="-108" yWindow="-108" windowWidth="23256" windowHeight="12576" tabRatio="818" xr2:uid="{00000000-000D-0000-FFFF-FFFF00000000}"/>
  </bookViews>
  <sheets>
    <sheet name="PORTEE sabliere_vitrage" sheetId="3" r:id="rId1"/>
    <sheet name="PORTEE-renf L_vitrage" sheetId="8" state="hidden" r:id="rId2"/>
    <sheet name="PORTEE sabliere_plaque" sheetId="9" r:id="rId3"/>
    <sheet name="PORTEE-renf L_plaque" sheetId="10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9" l="1"/>
  <c r="J16" i="9"/>
  <c r="J17" i="9" s="1"/>
  <c r="E20" i="9" l="1"/>
  <c r="E12" i="3"/>
  <c r="J18" i="3" s="1"/>
  <c r="H11" i="3" l="1"/>
  <c r="T50" i="3" l="1"/>
  <c r="AB50" i="3"/>
  <c r="AJ50" i="3"/>
  <c r="AR50" i="3"/>
  <c r="AZ50" i="3"/>
  <c r="Y51" i="3"/>
  <c r="AG51" i="3"/>
  <c r="AO51" i="3"/>
  <c r="AW51" i="3"/>
  <c r="AA53" i="3"/>
  <c r="AI53" i="3"/>
  <c r="AQ53" i="3"/>
  <c r="AY53" i="3"/>
  <c r="X54" i="3"/>
  <c r="AF54" i="3"/>
  <c r="AN54" i="3"/>
  <c r="AV54" i="3"/>
  <c r="S52" i="3"/>
  <c r="X44" i="3"/>
  <c r="AF44" i="3"/>
  <c r="AN44" i="3"/>
  <c r="AV44" i="3"/>
  <c r="U45" i="3"/>
  <c r="AC45" i="3"/>
  <c r="AK45" i="3"/>
  <c r="AS45" i="3"/>
  <c r="BA45" i="3"/>
  <c r="W47" i="3"/>
  <c r="AE47" i="3"/>
  <c r="AM47" i="3"/>
  <c r="AU47" i="3"/>
  <c r="T48" i="3"/>
  <c r="AB48" i="3"/>
  <c r="AJ48" i="3"/>
  <c r="AR48" i="3"/>
  <c r="AZ48" i="3"/>
  <c r="U50" i="3"/>
  <c r="AC50" i="3"/>
  <c r="AK50" i="3"/>
  <c r="AS50" i="3"/>
  <c r="BA50" i="3"/>
  <c r="W52" i="3"/>
  <c r="AE52" i="3"/>
  <c r="AM52" i="3"/>
  <c r="AU52" i="3"/>
  <c r="T53" i="3"/>
  <c r="AB53" i="3"/>
  <c r="AJ53" i="3"/>
  <c r="AR53" i="3"/>
  <c r="AZ53" i="3"/>
  <c r="Y54" i="3"/>
  <c r="AG54" i="3"/>
  <c r="AO54" i="3"/>
  <c r="AW54" i="3"/>
  <c r="S53" i="3"/>
  <c r="Y44" i="3"/>
  <c r="AG44" i="3"/>
  <c r="AO44" i="3"/>
  <c r="AW44" i="3"/>
  <c r="AA46" i="3"/>
  <c r="AI46" i="3"/>
  <c r="AQ46" i="3"/>
  <c r="AY46" i="3"/>
  <c r="X47" i="3"/>
  <c r="AF47" i="3"/>
  <c r="AN47" i="3"/>
  <c r="AV47" i="3"/>
  <c r="U48" i="3"/>
  <c r="AC48" i="3"/>
  <c r="AK48" i="3"/>
  <c r="AS48" i="3"/>
  <c r="BA48" i="3"/>
  <c r="AA51" i="3"/>
  <c r="AI51" i="3"/>
  <c r="AQ51" i="3"/>
  <c r="AY51" i="3"/>
  <c r="X52" i="3"/>
  <c r="AF52" i="3"/>
  <c r="AN52" i="3"/>
  <c r="AV52" i="3"/>
  <c r="U53" i="3"/>
  <c r="AC53" i="3"/>
  <c r="AK53" i="3"/>
  <c r="AS53" i="3"/>
  <c r="BA53" i="3"/>
  <c r="S54" i="3"/>
  <c r="W45" i="3"/>
  <c r="AE45" i="3"/>
  <c r="AM45" i="3"/>
  <c r="AU45" i="3"/>
  <c r="T46" i="3"/>
  <c r="AB46" i="3"/>
  <c r="AJ46" i="3"/>
  <c r="AR46" i="3"/>
  <c r="AZ46" i="3"/>
  <c r="Y47" i="3"/>
  <c r="AG47" i="3"/>
  <c r="AO47" i="3"/>
  <c r="AW47" i="3"/>
  <c r="W50" i="3"/>
  <c r="AE50" i="3"/>
  <c r="AM50" i="3"/>
  <c r="AU50" i="3"/>
  <c r="T51" i="3"/>
  <c r="AB51" i="3"/>
  <c r="AJ51" i="3"/>
  <c r="AR51" i="3"/>
  <c r="AZ51" i="3"/>
  <c r="Y52" i="3"/>
  <c r="AG52" i="3"/>
  <c r="AO52" i="3"/>
  <c r="AW52" i="3"/>
  <c r="AA54" i="3"/>
  <c r="AI54" i="3"/>
  <c r="AQ54" i="3"/>
  <c r="AY54" i="3"/>
  <c r="S50" i="3"/>
  <c r="AA44" i="3"/>
  <c r="AI44" i="3"/>
  <c r="AQ44" i="3"/>
  <c r="AY44" i="3"/>
  <c r="X45" i="3"/>
  <c r="AF45" i="3"/>
  <c r="AN45" i="3"/>
  <c r="AV45" i="3"/>
  <c r="U46" i="3"/>
  <c r="AC46" i="3"/>
  <c r="AK46" i="3"/>
  <c r="AS46" i="3"/>
  <c r="BA46" i="3"/>
  <c r="W48" i="3"/>
  <c r="AE48" i="3"/>
  <c r="AM48" i="3"/>
  <c r="AU48" i="3"/>
  <c r="S45" i="3"/>
  <c r="X50" i="3"/>
  <c r="AF50" i="3"/>
  <c r="AN50" i="3"/>
  <c r="AV50" i="3"/>
  <c r="U51" i="3"/>
  <c r="AC51" i="3"/>
  <c r="AK51" i="3"/>
  <c r="AS51" i="3"/>
  <c r="BA51" i="3"/>
  <c r="W53" i="3"/>
  <c r="AE53" i="3"/>
  <c r="AM53" i="3"/>
  <c r="AU53" i="3"/>
  <c r="T54" i="3"/>
  <c r="AB54" i="3"/>
  <c r="AJ54" i="3"/>
  <c r="AR54" i="3"/>
  <c r="AZ54" i="3"/>
  <c r="T44" i="3"/>
  <c r="AB44" i="3"/>
  <c r="AJ44" i="3"/>
  <c r="AR44" i="3"/>
  <c r="AZ44" i="3"/>
  <c r="Y45" i="3"/>
  <c r="AG45" i="3"/>
  <c r="AO45" i="3"/>
  <c r="AW45" i="3"/>
  <c r="AA47" i="3"/>
  <c r="AI47" i="3"/>
  <c r="AQ47" i="3"/>
  <c r="AY47" i="3"/>
  <c r="X48" i="3"/>
  <c r="AF48" i="3"/>
  <c r="AN48" i="3"/>
  <c r="AV48" i="3"/>
  <c r="S46" i="3"/>
  <c r="Y50" i="3"/>
  <c r="AG50" i="3"/>
  <c r="AO50" i="3"/>
  <c r="AW50" i="3"/>
  <c r="AA52" i="3"/>
  <c r="AI52" i="3"/>
  <c r="AQ52" i="3"/>
  <c r="AY52" i="3"/>
  <c r="X53" i="3"/>
  <c r="AF53" i="3"/>
  <c r="AN53" i="3"/>
  <c r="AV53" i="3"/>
  <c r="U54" i="3"/>
  <c r="AC54" i="3"/>
  <c r="AK54" i="3"/>
  <c r="AS54" i="3"/>
  <c r="BA54" i="3"/>
  <c r="U44" i="3"/>
  <c r="AC44" i="3"/>
  <c r="AK44" i="3"/>
  <c r="AS44" i="3"/>
  <c r="BA44" i="3"/>
  <c r="W46" i="3"/>
  <c r="AE46" i="3"/>
  <c r="AM46" i="3"/>
  <c r="AU46" i="3"/>
  <c r="T47" i="3"/>
  <c r="AB47" i="3"/>
  <c r="AJ47" i="3"/>
  <c r="AR47" i="3"/>
  <c r="AZ47" i="3"/>
  <c r="Y48" i="3"/>
  <c r="AG48" i="3"/>
  <c r="AO48" i="3"/>
  <c r="AW48" i="3"/>
  <c r="S47" i="3"/>
  <c r="W51" i="3"/>
  <c r="AE51" i="3"/>
  <c r="AM51" i="3"/>
  <c r="AU51" i="3"/>
  <c r="T52" i="3"/>
  <c r="AB52" i="3"/>
  <c r="AJ52" i="3"/>
  <c r="AR52" i="3"/>
  <c r="AZ52" i="3"/>
  <c r="Y53" i="3"/>
  <c r="AG53" i="3"/>
  <c r="AO53" i="3"/>
  <c r="AW53" i="3"/>
  <c r="AA45" i="3"/>
  <c r="AI45" i="3"/>
  <c r="AQ45" i="3"/>
  <c r="AY45" i="3"/>
  <c r="X46" i="3"/>
  <c r="AF46" i="3"/>
  <c r="AN46" i="3"/>
  <c r="AV46" i="3"/>
  <c r="U47" i="3"/>
  <c r="AC47" i="3"/>
  <c r="AK47" i="3"/>
  <c r="AS47" i="3"/>
  <c r="BA47" i="3"/>
  <c r="S48" i="3"/>
  <c r="AA50" i="3"/>
  <c r="U52" i="3"/>
  <c r="AM44" i="3"/>
  <c r="AG46" i="3"/>
  <c r="AA48" i="3"/>
  <c r="AV51" i="3"/>
  <c r="AI50" i="3"/>
  <c r="AC52" i="3"/>
  <c r="W54" i="3"/>
  <c r="AU44" i="3"/>
  <c r="AO46" i="3"/>
  <c r="AI48" i="3"/>
  <c r="AY50" i="3"/>
  <c r="AM54" i="3"/>
  <c r="AB45" i="3"/>
  <c r="Y46" i="3"/>
  <c r="AQ50" i="3"/>
  <c r="AK52" i="3"/>
  <c r="AE54" i="3"/>
  <c r="T45" i="3"/>
  <c r="AW46" i="3"/>
  <c r="AQ48" i="3"/>
  <c r="AS52" i="3"/>
  <c r="AY48" i="3"/>
  <c r="X51" i="3"/>
  <c r="BA52" i="3"/>
  <c r="AU54" i="3"/>
  <c r="AJ45" i="3"/>
  <c r="AE44" i="3"/>
  <c r="AF51" i="3"/>
  <c r="S51" i="3"/>
  <c r="AR45" i="3"/>
  <c r="AN51" i="3"/>
  <c r="W44" i="3"/>
  <c r="AZ45" i="3"/>
  <c r="S44" i="3"/>
  <c r="S32" i="10"/>
  <c r="J16" i="10"/>
  <c r="J17" i="10" s="1"/>
  <c r="J15" i="10"/>
  <c r="J14" i="10"/>
  <c r="J13" i="10"/>
  <c r="J12" i="10"/>
  <c r="E12" i="10"/>
  <c r="J18" i="10" s="1"/>
  <c r="J11" i="10"/>
  <c r="H11" i="10"/>
  <c r="S33" i="10" s="1"/>
  <c r="J10" i="10"/>
  <c r="H10" i="10"/>
  <c r="H4" i="10"/>
  <c r="J15" i="9"/>
  <c r="J14" i="9"/>
  <c r="J13" i="9"/>
  <c r="J12" i="9"/>
  <c r="E12" i="9"/>
  <c r="J18" i="9" s="1"/>
  <c r="J11" i="9"/>
  <c r="H11" i="9"/>
  <c r="J10" i="9"/>
  <c r="H10" i="9"/>
  <c r="E31" i="9" s="1"/>
  <c r="J16" i="3"/>
  <c r="J17" i="3" s="1"/>
  <c r="H4" i="3"/>
  <c r="H4" i="8"/>
  <c r="J10" i="8"/>
  <c r="J16" i="8"/>
  <c r="J17" i="8" s="1"/>
  <c r="J11" i="8"/>
  <c r="J12" i="8"/>
  <c r="J13" i="8"/>
  <c r="J14" i="8"/>
  <c r="J15" i="8"/>
  <c r="J11" i="3"/>
  <c r="J12" i="3"/>
  <c r="J13" i="3"/>
  <c r="J14" i="3"/>
  <c r="J15" i="3"/>
  <c r="Z46" i="3" s="1"/>
  <c r="J10" i="3"/>
  <c r="H11" i="8"/>
  <c r="S41" i="8" s="1"/>
  <c r="H10" i="8"/>
  <c r="H10" i="3"/>
  <c r="S38" i="3" s="1"/>
  <c r="E12" i="8"/>
  <c r="J18" i="8" s="1"/>
  <c r="S35" i="10"/>
  <c r="S39" i="10"/>
  <c r="AP54" i="3" l="1"/>
  <c r="Z48" i="3"/>
  <c r="AT47" i="3"/>
  <c r="AP48" i="3"/>
  <c r="AD44" i="3"/>
  <c r="AL47" i="3"/>
  <c r="AX47" i="3"/>
  <c r="AD51" i="3"/>
  <c r="BB47" i="3"/>
  <c r="Z53" i="3"/>
  <c r="AL44" i="3"/>
  <c r="AH53" i="3"/>
  <c r="AX48" i="3"/>
  <c r="BB44" i="3"/>
  <c r="BB51" i="3"/>
  <c r="BB48" i="3"/>
  <c r="AH52" i="3"/>
  <c r="AP53" i="3"/>
  <c r="BB54" i="3"/>
  <c r="AX53" i="3"/>
  <c r="AT54" i="3"/>
  <c r="AX50" i="3"/>
  <c r="AL53" i="3"/>
  <c r="AL54" i="3"/>
  <c r="AP50" i="3"/>
  <c r="AP45" i="3"/>
  <c r="V47" i="3"/>
  <c r="AD54" i="3"/>
  <c r="Z50" i="3"/>
  <c r="AD47" i="3"/>
  <c r="AT46" i="3"/>
  <c r="BB50" i="3"/>
  <c r="T50" i="9"/>
  <c r="AB50" i="9"/>
  <c r="AJ50" i="9"/>
  <c r="AR50" i="9"/>
  <c r="AZ50" i="9"/>
  <c r="Y51" i="9"/>
  <c r="AG51" i="9"/>
  <c r="AO51" i="9"/>
  <c r="AW51" i="9"/>
  <c r="V52" i="9"/>
  <c r="AD52" i="9"/>
  <c r="AL52" i="9"/>
  <c r="AT52" i="9"/>
  <c r="BB52" i="9"/>
  <c r="AA53" i="9"/>
  <c r="AI53" i="9"/>
  <c r="AQ53" i="9"/>
  <c r="AY53" i="9"/>
  <c r="X54" i="9"/>
  <c r="AF54" i="9"/>
  <c r="AN54" i="9"/>
  <c r="AV54" i="9"/>
  <c r="S52" i="9"/>
  <c r="X44" i="9"/>
  <c r="AF44" i="9"/>
  <c r="AN44" i="9"/>
  <c r="AV44" i="9"/>
  <c r="U45" i="9"/>
  <c r="AC45" i="9"/>
  <c r="AK45" i="9"/>
  <c r="AS45" i="9"/>
  <c r="BA45" i="9"/>
  <c r="Z46" i="9"/>
  <c r="AH46" i="9"/>
  <c r="AP46" i="9"/>
  <c r="AX46" i="9"/>
  <c r="W47" i="9"/>
  <c r="AE47" i="9"/>
  <c r="AM47" i="9"/>
  <c r="AU47" i="9"/>
  <c r="T48" i="9"/>
  <c r="AB48" i="9"/>
  <c r="AJ48" i="9"/>
  <c r="AR48" i="9"/>
  <c r="AZ48" i="9"/>
  <c r="U50" i="9"/>
  <c r="AC50" i="9"/>
  <c r="AK50" i="9"/>
  <c r="AS50" i="9"/>
  <c r="BA50" i="9"/>
  <c r="Z51" i="9"/>
  <c r="AH51" i="9"/>
  <c r="AP51" i="9"/>
  <c r="AX51" i="9"/>
  <c r="W52" i="9"/>
  <c r="AE52" i="9"/>
  <c r="AM52" i="9"/>
  <c r="AU52" i="9"/>
  <c r="T53" i="9"/>
  <c r="AB53" i="9"/>
  <c r="AJ53" i="9"/>
  <c r="AR53" i="9"/>
  <c r="AZ53" i="9"/>
  <c r="Y54" i="9"/>
  <c r="AG54" i="9"/>
  <c r="AO54" i="9"/>
  <c r="AW54" i="9"/>
  <c r="S53" i="9"/>
  <c r="Y44" i="9"/>
  <c r="AG44" i="9"/>
  <c r="AO44" i="9"/>
  <c r="AW44" i="9"/>
  <c r="V45" i="9"/>
  <c r="AD45" i="9"/>
  <c r="AL45" i="9"/>
  <c r="AT45" i="9"/>
  <c r="BB45" i="9"/>
  <c r="AA46" i="9"/>
  <c r="AI46" i="9"/>
  <c r="AQ46" i="9"/>
  <c r="AY46" i="9"/>
  <c r="X47" i="9"/>
  <c r="AF47" i="9"/>
  <c r="AN47" i="9"/>
  <c r="AV47" i="9"/>
  <c r="U48" i="9"/>
  <c r="AC48" i="9"/>
  <c r="AK48" i="9"/>
  <c r="AS48" i="9"/>
  <c r="BA48" i="9"/>
  <c r="V50" i="9"/>
  <c r="AD50" i="9"/>
  <c r="AL50" i="9"/>
  <c r="AT50" i="9"/>
  <c r="BB50" i="9"/>
  <c r="AA51" i="9"/>
  <c r="AI51" i="9"/>
  <c r="AQ51" i="9"/>
  <c r="AY51" i="9"/>
  <c r="X52" i="9"/>
  <c r="AF52" i="9"/>
  <c r="AN52" i="9"/>
  <c r="AV52" i="9"/>
  <c r="U53" i="9"/>
  <c r="AC53" i="9"/>
  <c r="AK53" i="9"/>
  <c r="AS53" i="9"/>
  <c r="BA53" i="9"/>
  <c r="Z54" i="9"/>
  <c r="AH54" i="9"/>
  <c r="AP54" i="9"/>
  <c r="AX54" i="9"/>
  <c r="S54" i="9"/>
  <c r="Z44" i="9"/>
  <c r="AH44" i="9"/>
  <c r="AP44" i="9"/>
  <c r="AX44" i="9"/>
  <c r="W45" i="9"/>
  <c r="AE45" i="9"/>
  <c r="AM45" i="9"/>
  <c r="AU45" i="9"/>
  <c r="T46" i="9"/>
  <c r="AB46" i="9"/>
  <c r="AJ46" i="9"/>
  <c r="AR46" i="9"/>
  <c r="AZ46" i="9"/>
  <c r="Y47" i="9"/>
  <c r="AG47" i="9"/>
  <c r="AO47" i="9"/>
  <c r="AW47" i="9"/>
  <c r="V48" i="9"/>
  <c r="AD48" i="9"/>
  <c r="AL48" i="9"/>
  <c r="AT48" i="9"/>
  <c r="BB48" i="9"/>
  <c r="W50" i="9"/>
  <c r="AE50" i="9"/>
  <c r="AM50" i="9"/>
  <c r="AU50" i="9"/>
  <c r="T51" i="9"/>
  <c r="AB51" i="9"/>
  <c r="AJ51" i="9"/>
  <c r="AR51" i="9"/>
  <c r="AZ51" i="9"/>
  <c r="Y52" i="9"/>
  <c r="AG52" i="9"/>
  <c r="AO52" i="9"/>
  <c r="AW52" i="9"/>
  <c r="V53" i="9"/>
  <c r="AD53" i="9"/>
  <c r="AL53" i="9"/>
  <c r="AT53" i="9"/>
  <c r="BB53" i="9"/>
  <c r="AA54" i="9"/>
  <c r="AI54" i="9"/>
  <c r="AQ54" i="9"/>
  <c r="AY54" i="9"/>
  <c r="S50" i="9"/>
  <c r="AA44" i="9"/>
  <c r="AI44" i="9"/>
  <c r="AQ44" i="9"/>
  <c r="AY44" i="9"/>
  <c r="X45" i="9"/>
  <c r="AF45" i="9"/>
  <c r="AN45" i="9"/>
  <c r="AV45" i="9"/>
  <c r="U46" i="9"/>
  <c r="AC46" i="9"/>
  <c r="AK46" i="9"/>
  <c r="AS46" i="9"/>
  <c r="BA46" i="9"/>
  <c r="Z47" i="9"/>
  <c r="AH47" i="9"/>
  <c r="AP47" i="9"/>
  <c r="AX47" i="9"/>
  <c r="W48" i="9"/>
  <c r="AE48" i="9"/>
  <c r="AM48" i="9"/>
  <c r="AU48" i="9"/>
  <c r="S45" i="9"/>
  <c r="X50" i="9"/>
  <c r="AF50" i="9"/>
  <c r="AN50" i="9"/>
  <c r="AV50" i="9"/>
  <c r="U51" i="9"/>
  <c r="AC51" i="9"/>
  <c r="AK51" i="9"/>
  <c r="AS51" i="9"/>
  <c r="BA51" i="9"/>
  <c r="Z52" i="9"/>
  <c r="AH52" i="9"/>
  <c r="AP52" i="9"/>
  <c r="AX52" i="9"/>
  <c r="W53" i="9"/>
  <c r="AE53" i="9"/>
  <c r="AM53" i="9"/>
  <c r="AU53" i="9"/>
  <c r="T54" i="9"/>
  <c r="AB54" i="9"/>
  <c r="AJ54" i="9"/>
  <c r="AR54" i="9"/>
  <c r="AZ54" i="9"/>
  <c r="T44" i="9"/>
  <c r="AB44" i="9"/>
  <c r="AJ44" i="9"/>
  <c r="AR44" i="9"/>
  <c r="AZ44" i="9"/>
  <c r="Y45" i="9"/>
  <c r="AG45" i="9"/>
  <c r="AO45" i="9"/>
  <c r="AW45" i="9"/>
  <c r="V46" i="9"/>
  <c r="AD46" i="9"/>
  <c r="AL46" i="9"/>
  <c r="AT46" i="9"/>
  <c r="BB46" i="9"/>
  <c r="AA47" i="9"/>
  <c r="AI47" i="9"/>
  <c r="AQ47" i="9"/>
  <c r="AY47" i="9"/>
  <c r="X48" i="9"/>
  <c r="AF48" i="9"/>
  <c r="AN48" i="9"/>
  <c r="AV48" i="9"/>
  <c r="S46" i="9"/>
  <c r="Y50" i="9"/>
  <c r="AG50" i="9"/>
  <c r="AO50" i="9"/>
  <c r="AW50" i="9"/>
  <c r="V51" i="9"/>
  <c r="AD51" i="9"/>
  <c r="AL51" i="9"/>
  <c r="AT51" i="9"/>
  <c r="BB51" i="9"/>
  <c r="AA52" i="9"/>
  <c r="AI52" i="9"/>
  <c r="AQ52" i="9"/>
  <c r="AY52" i="9"/>
  <c r="X53" i="9"/>
  <c r="AF53" i="9"/>
  <c r="AN53" i="9"/>
  <c r="AV53" i="9"/>
  <c r="U54" i="9"/>
  <c r="AC54" i="9"/>
  <c r="AK54" i="9"/>
  <c r="AS54" i="9"/>
  <c r="BA54" i="9"/>
  <c r="U44" i="9"/>
  <c r="AC44" i="9"/>
  <c r="AK44" i="9"/>
  <c r="AS44" i="9"/>
  <c r="BA44" i="9"/>
  <c r="Z45" i="9"/>
  <c r="AH45" i="9"/>
  <c r="AP45" i="9"/>
  <c r="AX45" i="9"/>
  <c r="W46" i="9"/>
  <c r="AE46" i="9"/>
  <c r="AM46" i="9"/>
  <c r="AU46" i="9"/>
  <c r="T47" i="9"/>
  <c r="AB47" i="9"/>
  <c r="AJ47" i="9"/>
  <c r="AR47" i="9"/>
  <c r="AZ47" i="9"/>
  <c r="Y48" i="9"/>
  <c r="AG48" i="9"/>
  <c r="AO48" i="9"/>
  <c r="AW48" i="9"/>
  <c r="S47" i="9"/>
  <c r="AA50" i="9"/>
  <c r="AI50" i="9"/>
  <c r="AQ50" i="9"/>
  <c r="AY50" i="9"/>
  <c r="X51" i="9"/>
  <c r="AF51" i="9"/>
  <c r="AN51" i="9"/>
  <c r="AV51" i="9"/>
  <c r="U52" i="9"/>
  <c r="AC52" i="9"/>
  <c r="AK52" i="9"/>
  <c r="AS52" i="9"/>
  <c r="BA52" i="9"/>
  <c r="Z53" i="9"/>
  <c r="AH53" i="9"/>
  <c r="AP53" i="9"/>
  <c r="AX53" i="9"/>
  <c r="W54" i="9"/>
  <c r="AE54" i="9"/>
  <c r="AM54" i="9"/>
  <c r="AU54" i="9"/>
  <c r="S51" i="9"/>
  <c r="W44" i="9"/>
  <c r="AE44" i="9"/>
  <c r="AM44" i="9"/>
  <c r="AU44" i="9"/>
  <c r="T45" i="9"/>
  <c r="AB45" i="9"/>
  <c r="AJ45" i="9"/>
  <c r="AR45" i="9"/>
  <c r="AZ45" i="9"/>
  <c r="Y46" i="9"/>
  <c r="AG46" i="9"/>
  <c r="AO46" i="9"/>
  <c r="AW46" i="9"/>
  <c r="V47" i="9"/>
  <c r="AD47" i="9"/>
  <c r="AL47" i="9"/>
  <c r="AT47" i="9"/>
  <c r="BB47" i="9"/>
  <c r="AA48" i="9"/>
  <c r="AI48" i="9"/>
  <c r="AQ48" i="9"/>
  <c r="AY48" i="9"/>
  <c r="AP50" i="9"/>
  <c r="AJ52" i="9"/>
  <c r="AD54" i="9"/>
  <c r="BB44" i="9"/>
  <c r="AV46" i="9"/>
  <c r="AP48" i="9"/>
  <c r="BB54" i="9"/>
  <c r="V44" i="9"/>
  <c r="AX50" i="9"/>
  <c r="AR52" i="9"/>
  <c r="AL54" i="9"/>
  <c r="AA45" i="9"/>
  <c r="U47" i="9"/>
  <c r="AX48" i="9"/>
  <c r="Y53" i="9"/>
  <c r="AG53" i="9"/>
  <c r="W51" i="9"/>
  <c r="AZ52" i="9"/>
  <c r="AT54" i="9"/>
  <c r="AI45" i="9"/>
  <c r="AC47" i="9"/>
  <c r="S48" i="9"/>
  <c r="AE51" i="9"/>
  <c r="AQ45" i="9"/>
  <c r="AK47" i="9"/>
  <c r="AM51" i="9"/>
  <c r="AY45" i="9"/>
  <c r="AS47" i="9"/>
  <c r="AU51" i="9"/>
  <c r="AO53" i="9"/>
  <c r="AD44" i="9"/>
  <c r="X46" i="9"/>
  <c r="BA47" i="9"/>
  <c r="Z50" i="9"/>
  <c r="T52" i="9"/>
  <c r="AW53" i="9"/>
  <c r="AL44" i="9"/>
  <c r="AF46" i="9"/>
  <c r="Z48" i="9"/>
  <c r="AH50" i="9"/>
  <c r="AB52" i="9"/>
  <c r="V54" i="9"/>
  <c r="AT44" i="9"/>
  <c r="AN46" i="9"/>
  <c r="AH48" i="9"/>
  <c r="U38" i="9"/>
  <c r="AC38" i="9"/>
  <c r="V38" i="9"/>
  <c r="AD38" i="9"/>
  <c r="AL38" i="9"/>
  <c r="AT38" i="9"/>
  <c r="W38" i="9"/>
  <c r="AE38" i="9"/>
  <c r="AM38" i="9"/>
  <c r="AU38" i="9"/>
  <c r="T39" i="9"/>
  <c r="AB39" i="9"/>
  <c r="AJ39" i="9"/>
  <c r="AR39" i="9"/>
  <c r="AZ39" i="9"/>
  <c r="Y40" i="9"/>
  <c r="X38" i="9"/>
  <c r="AF38" i="9"/>
  <c r="AN38" i="9"/>
  <c r="AV38" i="9"/>
  <c r="U39" i="9"/>
  <c r="AC39" i="9"/>
  <c r="AK39" i="9"/>
  <c r="AS39" i="9"/>
  <c r="BA39" i="9"/>
  <c r="Z40" i="9"/>
  <c r="AH40" i="9"/>
  <c r="AP40" i="9"/>
  <c r="AX40" i="9"/>
  <c r="W41" i="9"/>
  <c r="AE41" i="9"/>
  <c r="AM41" i="9"/>
  <c r="AU41" i="9"/>
  <c r="T42" i="9"/>
  <c r="AB42" i="9"/>
  <c r="AJ42" i="9"/>
  <c r="AR42" i="9"/>
  <c r="AZ42" i="9"/>
  <c r="T32" i="9"/>
  <c r="AB32" i="9"/>
  <c r="AJ32" i="9"/>
  <c r="AR32" i="9"/>
  <c r="AZ32" i="9"/>
  <c r="Y33" i="9"/>
  <c r="AG33" i="9"/>
  <c r="AO33" i="9"/>
  <c r="AW33" i="9"/>
  <c r="Y38" i="9"/>
  <c r="AG38" i="9"/>
  <c r="AO38" i="9"/>
  <c r="AW38" i="9"/>
  <c r="V39" i="9"/>
  <c r="AD39" i="9"/>
  <c r="AL39" i="9"/>
  <c r="AT39" i="9"/>
  <c r="BB39" i="9"/>
  <c r="AA40" i="9"/>
  <c r="AI40" i="9"/>
  <c r="AQ40" i="9"/>
  <c r="AY40" i="9"/>
  <c r="X41" i="9"/>
  <c r="AF41" i="9"/>
  <c r="AN41" i="9"/>
  <c r="AV41" i="9"/>
  <c r="U42" i="9"/>
  <c r="AC42" i="9"/>
  <c r="AK42" i="9"/>
  <c r="AS42" i="9"/>
  <c r="BA42" i="9"/>
  <c r="U32" i="9"/>
  <c r="AC32" i="9"/>
  <c r="AK32" i="9"/>
  <c r="AS32" i="9"/>
  <c r="BA32" i="9"/>
  <c r="Z33" i="9"/>
  <c r="AH33" i="9"/>
  <c r="AP33" i="9"/>
  <c r="AX33" i="9"/>
  <c r="W34" i="9"/>
  <c r="AE34" i="9"/>
  <c r="AM34" i="9"/>
  <c r="AU34" i="9"/>
  <c r="T35" i="9"/>
  <c r="AB35" i="9"/>
  <c r="AJ35" i="9"/>
  <c r="AR35" i="9"/>
  <c r="AZ35" i="9"/>
  <c r="Z38" i="9"/>
  <c r="AH38" i="9"/>
  <c r="T38" i="9"/>
  <c r="AB38" i="9"/>
  <c r="AJ38" i="9"/>
  <c r="AR38" i="9"/>
  <c r="AZ38" i="9"/>
  <c r="Y39" i="9"/>
  <c r="AG39" i="9"/>
  <c r="AO39" i="9"/>
  <c r="AW39" i="9"/>
  <c r="V40" i="9"/>
  <c r="AD40" i="9"/>
  <c r="AL40" i="9"/>
  <c r="AT40" i="9"/>
  <c r="BB40" i="9"/>
  <c r="AA41" i="9"/>
  <c r="AI41" i="9"/>
  <c r="AQ41" i="9"/>
  <c r="AY41" i="9"/>
  <c r="X42" i="9"/>
  <c r="AF42" i="9"/>
  <c r="AN42" i="9"/>
  <c r="AV42" i="9"/>
  <c r="S40" i="9"/>
  <c r="X32" i="9"/>
  <c r="AF32" i="9"/>
  <c r="AN32" i="9"/>
  <c r="AV32" i="9"/>
  <c r="U33" i="9"/>
  <c r="AC33" i="9"/>
  <c r="AK33" i="9"/>
  <c r="AS33" i="9"/>
  <c r="BA33" i="9"/>
  <c r="Z34" i="9"/>
  <c r="AH34" i="9"/>
  <c r="AP34" i="9"/>
  <c r="AX34" i="9"/>
  <c r="W35" i="9"/>
  <c r="AE35" i="9"/>
  <c r="AM35" i="9"/>
  <c r="AU35" i="9"/>
  <c r="T36" i="9"/>
  <c r="AS38" i="9"/>
  <c r="AA39" i="9"/>
  <c r="AQ39" i="9"/>
  <c r="X40" i="9"/>
  <c r="AM40" i="9"/>
  <c r="AZ40" i="9"/>
  <c r="AC41" i="9"/>
  <c r="AP41" i="9"/>
  <c r="BB41" i="9"/>
  <c r="AG42" i="9"/>
  <c r="AT42" i="9"/>
  <c r="S42" i="9"/>
  <c r="AE32" i="9"/>
  <c r="AQ32" i="9"/>
  <c r="V33" i="9"/>
  <c r="AI33" i="9"/>
  <c r="AU33" i="9"/>
  <c r="X34" i="9"/>
  <c r="AI34" i="9"/>
  <c r="AS34" i="9"/>
  <c r="U35" i="9"/>
  <c r="AF35" i="9"/>
  <c r="AP35" i="9"/>
  <c r="BA35" i="9"/>
  <c r="AA36" i="9"/>
  <c r="AI36" i="9"/>
  <c r="AQ36" i="9"/>
  <c r="AY36" i="9"/>
  <c r="AE40" i="9"/>
  <c r="Y42" i="9"/>
  <c r="AI32" i="9"/>
  <c r="AM33" i="9"/>
  <c r="AL34" i="9"/>
  <c r="AI35" i="9"/>
  <c r="AL36" i="9"/>
  <c r="AF40" i="9"/>
  <c r="AM42" i="9"/>
  <c r="AX32" i="9"/>
  <c r="AC34" i="9"/>
  <c r="AK35" i="9"/>
  <c r="AM36" i="9"/>
  <c r="AK40" i="9"/>
  <c r="AX38" i="9"/>
  <c r="AE39" i="9"/>
  <c r="AU39" i="9"/>
  <c r="AB40" i="9"/>
  <c r="AN40" i="9"/>
  <c r="BA40" i="9"/>
  <c r="AD41" i="9"/>
  <c r="AR41" i="9"/>
  <c r="V42" i="9"/>
  <c r="AH42" i="9"/>
  <c r="AU42" i="9"/>
  <c r="S38" i="9"/>
  <c r="AG32" i="9"/>
  <c r="AT32" i="9"/>
  <c r="W33" i="9"/>
  <c r="AJ33" i="9"/>
  <c r="AV33" i="9"/>
  <c r="Y34" i="9"/>
  <c r="AJ34" i="9"/>
  <c r="AT34" i="9"/>
  <c r="V35" i="9"/>
  <c r="AG35" i="9"/>
  <c r="AQ35" i="9"/>
  <c r="BB35" i="9"/>
  <c r="AB36" i="9"/>
  <c r="AJ36" i="9"/>
  <c r="AR36" i="9"/>
  <c r="AZ36" i="9"/>
  <c r="AC36" i="9"/>
  <c r="AS36" i="9"/>
  <c r="AR40" i="9"/>
  <c r="AT41" i="9"/>
  <c r="W32" i="9"/>
  <c r="AA33" i="9"/>
  <c r="AB34" i="9"/>
  <c r="Y35" i="9"/>
  <c r="V36" i="9"/>
  <c r="AT36" i="9"/>
  <c r="AS40" i="9"/>
  <c r="Z42" i="9"/>
  <c r="Y32" i="9"/>
  <c r="AN33" i="9"/>
  <c r="AY34" i="9"/>
  <c r="AV35" i="9"/>
  <c r="AE36" i="9"/>
  <c r="S33" i="9"/>
  <c r="AB41" i="9"/>
  <c r="AY38" i="9"/>
  <c r="AF39" i="9"/>
  <c r="AV39" i="9"/>
  <c r="AC40" i="9"/>
  <c r="AO40" i="9"/>
  <c r="T41" i="9"/>
  <c r="AG41" i="9"/>
  <c r="AS41" i="9"/>
  <c r="W42" i="9"/>
  <c r="AI42" i="9"/>
  <c r="AW42" i="9"/>
  <c r="V32" i="9"/>
  <c r="AH32" i="9"/>
  <c r="AU32" i="9"/>
  <c r="X33" i="9"/>
  <c r="AL33" i="9"/>
  <c r="AY33" i="9"/>
  <c r="AA34" i="9"/>
  <c r="AK34" i="9"/>
  <c r="AV34" i="9"/>
  <c r="X35" i="9"/>
  <c r="AH35" i="9"/>
  <c r="AS35" i="9"/>
  <c r="U36" i="9"/>
  <c r="AK36" i="9"/>
  <c r="BA36" i="9"/>
  <c r="AA38" i="9"/>
  <c r="BA38" i="9"/>
  <c r="AH39" i="9"/>
  <c r="AX39" i="9"/>
  <c r="U41" i="9"/>
  <c r="AH41" i="9"/>
  <c r="AL42" i="9"/>
  <c r="AX42" i="9"/>
  <c r="AW32" i="9"/>
  <c r="AZ33" i="9"/>
  <c r="AW34" i="9"/>
  <c r="AT35" i="9"/>
  <c r="AD36" i="9"/>
  <c r="BB36" i="9"/>
  <c r="AI38" i="9"/>
  <c r="BB38" i="9"/>
  <c r="AI39" i="9"/>
  <c r="AY39" i="9"/>
  <c r="V41" i="9"/>
  <c r="AJ41" i="9"/>
  <c r="AW41" i="9"/>
  <c r="AY42" i="9"/>
  <c r="AL32" i="9"/>
  <c r="AB33" i="9"/>
  <c r="BB33" i="9"/>
  <c r="AN34" i="9"/>
  <c r="Z35" i="9"/>
  <c r="W36" i="9"/>
  <c r="AU36" i="9"/>
  <c r="AP39" i="9"/>
  <c r="AD32" i="9"/>
  <c r="AK38" i="9"/>
  <c r="W39" i="9"/>
  <c r="AM39" i="9"/>
  <c r="T40" i="9"/>
  <c r="AG40" i="9"/>
  <c r="AU40" i="9"/>
  <c r="Y41" i="9"/>
  <c r="AK41" i="9"/>
  <c r="AX41" i="9"/>
  <c r="AA42" i="9"/>
  <c r="AO42" i="9"/>
  <c r="BB42" i="9"/>
  <c r="Z32" i="9"/>
  <c r="AM32" i="9"/>
  <c r="AY32" i="9"/>
  <c r="AD33" i="9"/>
  <c r="AQ33" i="9"/>
  <c r="T34" i="9"/>
  <c r="AD34" i="9"/>
  <c r="AO34" i="9"/>
  <c r="AZ34" i="9"/>
  <c r="AA35" i="9"/>
  <c r="AL35" i="9"/>
  <c r="AW35" i="9"/>
  <c r="X36" i="9"/>
  <c r="AF36" i="9"/>
  <c r="AN36" i="9"/>
  <c r="AV36" i="9"/>
  <c r="S34" i="9"/>
  <c r="AP38" i="9"/>
  <c r="X39" i="9"/>
  <c r="AN39" i="9"/>
  <c r="U40" i="9"/>
  <c r="AJ40" i="9"/>
  <c r="AV40" i="9"/>
  <c r="Z41" i="9"/>
  <c r="AL41" i="9"/>
  <c r="AZ41" i="9"/>
  <c r="AD42" i="9"/>
  <c r="AP42" i="9"/>
  <c r="S39" i="9"/>
  <c r="AA32" i="9"/>
  <c r="AO32" i="9"/>
  <c r="BB32" i="9"/>
  <c r="AE33" i="9"/>
  <c r="AR33" i="9"/>
  <c r="U34" i="9"/>
  <c r="AF34" i="9"/>
  <c r="AQ34" i="9"/>
  <c r="BA34" i="9"/>
  <c r="AC35" i="9"/>
  <c r="AN35" i="9"/>
  <c r="AX35" i="9"/>
  <c r="Y36" i="9"/>
  <c r="AG36" i="9"/>
  <c r="AO36" i="9"/>
  <c r="AW36" i="9"/>
  <c r="S35" i="9"/>
  <c r="AQ38" i="9"/>
  <c r="Z39" i="9"/>
  <c r="W40" i="9"/>
  <c r="AW40" i="9"/>
  <c r="AO41" i="9"/>
  <c r="BA41" i="9"/>
  <c r="AE42" i="9"/>
  <c r="AQ42" i="9"/>
  <c r="S41" i="9"/>
  <c r="AP32" i="9"/>
  <c r="AT33" i="9"/>
  <c r="Z36" i="9"/>
  <c r="AG34" i="9"/>
  <c r="AP36" i="9"/>
  <c r="BB34" i="9"/>
  <c r="T33" i="9"/>
  <c r="AY35" i="9"/>
  <c r="V34" i="9"/>
  <c r="AH36" i="9"/>
  <c r="AR34" i="9"/>
  <c r="AX36" i="9"/>
  <c r="S36" i="9"/>
  <c r="AO35" i="9"/>
  <c r="AF33" i="9"/>
  <c r="AD35" i="9"/>
  <c r="S32" i="9"/>
  <c r="U38" i="3"/>
  <c r="AC38" i="3"/>
  <c r="AK38" i="3"/>
  <c r="AS38" i="3"/>
  <c r="BA38" i="3"/>
  <c r="Z39" i="3"/>
  <c r="AH39" i="3"/>
  <c r="AP39" i="3"/>
  <c r="AX39" i="3"/>
  <c r="W40" i="3"/>
  <c r="AE40" i="3"/>
  <c r="AM40" i="3"/>
  <c r="AU40" i="3"/>
  <c r="T41" i="3"/>
  <c r="AB41" i="3"/>
  <c r="AJ41" i="3"/>
  <c r="AR41" i="3"/>
  <c r="AZ41" i="3"/>
  <c r="Y42" i="3"/>
  <c r="AG42" i="3"/>
  <c r="AO42" i="3"/>
  <c r="AW42" i="3"/>
  <c r="S41" i="3"/>
  <c r="Y32" i="3"/>
  <c r="AG32" i="3"/>
  <c r="AO32" i="3"/>
  <c r="AW32" i="3"/>
  <c r="V33" i="3"/>
  <c r="V38" i="3"/>
  <c r="AD38" i="3"/>
  <c r="AL38" i="3"/>
  <c r="AT38" i="3"/>
  <c r="BB38" i="3"/>
  <c r="AA39" i="3"/>
  <c r="AI39" i="3"/>
  <c r="AQ39" i="3"/>
  <c r="AY39" i="3"/>
  <c r="X40" i="3"/>
  <c r="AF40" i="3"/>
  <c r="AN40" i="3"/>
  <c r="AV40" i="3"/>
  <c r="U41" i="3"/>
  <c r="AC41" i="3"/>
  <c r="AK41" i="3"/>
  <c r="AS41" i="3"/>
  <c r="BA41" i="3"/>
  <c r="Z42" i="3"/>
  <c r="AH42" i="3"/>
  <c r="AP42" i="3"/>
  <c r="AX42" i="3"/>
  <c r="S42" i="3"/>
  <c r="Z32" i="3"/>
  <c r="AH32" i="3"/>
  <c r="AP32" i="3"/>
  <c r="AX32" i="3"/>
  <c r="W33" i="3"/>
  <c r="W38" i="3"/>
  <c r="AE38" i="3"/>
  <c r="AM38" i="3"/>
  <c r="AU38" i="3"/>
  <c r="T39" i="3"/>
  <c r="AB39" i="3"/>
  <c r="AJ39" i="3"/>
  <c r="AR39" i="3"/>
  <c r="AZ39" i="3"/>
  <c r="Y40" i="3"/>
  <c r="AG40" i="3"/>
  <c r="AO40" i="3"/>
  <c r="AW40" i="3"/>
  <c r="V41" i="3"/>
  <c r="AD41" i="3"/>
  <c r="AL41" i="3"/>
  <c r="AT41" i="3"/>
  <c r="BB41" i="3"/>
  <c r="AA42" i="3"/>
  <c r="AI42" i="3"/>
  <c r="AQ42" i="3"/>
  <c r="AY42" i="3"/>
  <c r="AA32" i="3"/>
  <c r="AI32" i="3"/>
  <c r="AQ32" i="3"/>
  <c r="AY32" i="3"/>
  <c r="X33" i="3"/>
  <c r="AF33" i="3"/>
  <c r="AN33" i="3"/>
  <c r="AV33" i="3"/>
  <c r="U34" i="3"/>
  <c r="AC34" i="3"/>
  <c r="AK34" i="3"/>
  <c r="AS34" i="3"/>
  <c r="BA34" i="3"/>
  <c r="Z35" i="3"/>
  <c r="AH35" i="3"/>
  <c r="AP35" i="3"/>
  <c r="AX35" i="3"/>
  <c r="X38" i="3"/>
  <c r="AF38" i="3"/>
  <c r="AN38" i="3"/>
  <c r="AV38" i="3"/>
  <c r="U39" i="3"/>
  <c r="AC39" i="3"/>
  <c r="AK39" i="3"/>
  <c r="AS39" i="3"/>
  <c r="BA39" i="3"/>
  <c r="Z40" i="3"/>
  <c r="AH40" i="3"/>
  <c r="AP40" i="3"/>
  <c r="AX40" i="3"/>
  <c r="W41" i="3"/>
  <c r="AE41" i="3"/>
  <c r="AM41" i="3"/>
  <c r="AU41" i="3"/>
  <c r="T42" i="3"/>
  <c r="AB42" i="3"/>
  <c r="AJ42" i="3"/>
  <c r="AR42" i="3"/>
  <c r="AZ42" i="3"/>
  <c r="T32" i="3"/>
  <c r="AB32" i="3"/>
  <c r="AJ32" i="3"/>
  <c r="AR32" i="3"/>
  <c r="AZ32" i="3"/>
  <c r="Y33" i="3"/>
  <c r="AG33" i="3"/>
  <c r="AO33" i="3"/>
  <c r="Y38" i="3"/>
  <c r="AG38" i="3"/>
  <c r="AO38" i="3"/>
  <c r="AW38" i="3"/>
  <c r="V39" i="3"/>
  <c r="AD39" i="3"/>
  <c r="AL39" i="3"/>
  <c r="AT39" i="3"/>
  <c r="BB39" i="3"/>
  <c r="AA40" i="3"/>
  <c r="AI40" i="3"/>
  <c r="AQ40" i="3"/>
  <c r="AY40" i="3"/>
  <c r="X41" i="3"/>
  <c r="AF41" i="3"/>
  <c r="AN41" i="3"/>
  <c r="AV41" i="3"/>
  <c r="U42" i="3"/>
  <c r="AC42" i="3"/>
  <c r="AK42" i="3"/>
  <c r="AS42" i="3"/>
  <c r="BA42" i="3"/>
  <c r="U32" i="3"/>
  <c r="AC32" i="3"/>
  <c r="AK32" i="3"/>
  <c r="AS32" i="3"/>
  <c r="BA32" i="3"/>
  <c r="Z38" i="3"/>
  <c r="AH38" i="3"/>
  <c r="AP38" i="3"/>
  <c r="AX38" i="3"/>
  <c r="W39" i="3"/>
  <c r="AE39" i="3"/>
  <c r="AM39" i="3"/>
  <c r="AU39" i="3"/>
  <c r="T40" i="3"/>
  <c r="AB40" i="3"/>
  <c r="AJ40" i="3"/>
  <c r="AR40" i="3"/>
  <c r="AZ40" i="3"/>
  <c r="Y41" i="3"/>
  <c r="AG41" i="3"/>
  <c r="AO41" i="3"/>
  <c r="AW41" i="3"/>
  <c r="V42" i="3"/>
  <c r="AD42" i="3"/>
  <c r="AL42" i="3"/>
  <c r="AT42" i="3"/>
  <c r="BB42" i="3"/>
  <c r="V32" i="3"/>
  <c r="AD32" i="3"/>
  <c r="AL32" i="3"/>
  <c r="AT32" i="3"/>
  <c r="BB32" i="3"/>
  <c r="AA33" i="3"/>
  <c r="AI33" i="3"/>
  <c r="AQ33" i="3"/>
  <c r="AA38" i="3"/>
  <c r="AI38" i="3"/>
  <c r="AQ38" i="3"/>
  <c r="AY38" i="3"/>
  <c r="X39" i="3"/>
  <c r="AF39" i="3"/>
  <c r="AN39" i="3"/>
  <c r="AV39" i="3"/>
  <c r="U40" i="3"/>
  <c r="AC40" i="3"/>
  <c r="AK40" i="3"/>
  <c r="AS40" i="3"/>
  <c r="BA40" i="3"/>
  <c r="Z41" i="3"/>
  <c r="AH41" i="3"/>
  <c r="AP41" i="3"/>
  <c r="AX41" i="3"/>
  <c r="W42" i="3"/>
  <c r="AE42" i="3"/>
  <c r="AM42" i="3"/>
  <c r="AU42" i="3"/>
  <c r="S39" i="3"/>
  <c r="W32" i="3"/>
  <c r="AE32" i="3"/>
  <c r="AM32" i="3"/>
  <c r="AU32" i="3"/>
  <c r="T33" i="3"/>
  <c r="AB33" i="3"/>
  <c r="AJ33" i="3"/>
  <c r="AR33" i="3"/>
  <c r="AZ33" i="3"/>
  <c r="Y34" i="3"/>
  <c r="AG34" i="3"/>
  <c r="AO34" i="3"/>
  <c r="AW34" i="3"/>
  <c r="V35" i="3"/>
  <c r="AD35" i="3"/>
  <c r="AL35" i="3"/>
  <c r="AT35" i="3"/>
  <c r="BB35" i="3"/>
  <c r="AZ38" i="3"/>
  <c r="AT40" i="3"/>
  <c r="AN42" i="3"/>
  <c r="Z33" i="3"/>
  <c r="AP33" i="3"/>
  <c r="BB33" i="3"/>
  <c r="AD34" i="3"/>
  <c r="AN34" i="3"/>
  <c r="AY34" i="3"/>
  <c r="AA35" i="3"/>
  <c r="AK35" i="3"/>
  <c r="AV35" i="3"/>
  <c r="W36" i="3"/>
  <c r="AE36" i="3"/>
  <c r="AM36" i="3"/>
  <c r="AU36" i="3"/>
  <c r="S33" i="3"/>
  <c r="BA36" i="3"/>
  <c r="AB34" i="3"/>
  <c r="AD36" i="3"/>
  <c r="Y39" i="3"/>
  <c r="BB40" i="3"/>
  <c r="AV42" i="3"/>
  <c r="AC33" i="3"/>
  <c r="AS33" i="3"/>
  <c r="T34" i="3"/>
  <c r="AE34" i="3"/>
  <c r="AP34" i="3"/>
  <c r="AZ34" i="3"/>
  <c r="AB35" i="3"/>
  <c r="AM35" i="3"/>
  <c r="AW35" i="3"/>
  <c r="X36" i="3"/>
  <c r="AF36" i="3"/>
  <c r="AN36" i="3"/>
  <c r="AV36" i="3"/>
  <c r="S34" i="3"/>
  <c r="AQ34" i="3"/>
  <c r="AC35" i="3"/>
  <c r="AY35" i="3"/>
  <c r="AG36" i="3"/>
  <c r="AO36" i="3"/>
  <c r="S35" i="3"/>
  <c r="AO39" i="3"/>
  <c r="X32" i="3"/>
  <c r="AU33" i="3"/>
  <c r="W34" i="3"/>
  <c r="AR34" i="3"/>
  <c r="AE35" i="3"/>
  <c r="AZ35" i="3"/>
  <c r="Z36" i="3"/>
  <c r="AP36" i="3"/>
  <c r="AX36" i="3"/>
  <c r="S36" i="3"/>
  <c r="AI36" i="3"/>
  <c r="S32" i="3"/>
  <c r="AI35" i="3"/>
  <c r="AS36" i="3"/>
  <c r="AR38" i="3"/>
  <c r="AM33" i="3"/>
  <c r="AJ35" i="3"/>
  <c r="AT36" i="3"/>
  <c r="AG39" i="3"/>
  <c r="AA41" i="3"/>
  <c r="S40" i="3"/>
  <c r="AD33" i="3"/>
  <c r="AT33" i="3"/>
  <c r="V34" i="3"/>
  <c r="AF34" i="3"/>
  <c r="BB34" i="3"/>
  <c r="AN35" i="3"/>
  <c r="Y36" i="3"/>
  <c r="AW36" i="3"/>
  <c r="AI41" i="3"/>
  <c r="AE33" i="3"/>
  <c r="AH34" i="3"/>
  <c r="T35" i="3"/>
  <c r="AO35" i="3"/>
  <c r="AH36" i="3"/>
  <c r="BA35" i="3"/>
  <c r="AQ36" i="3"/>
  <c r="X35" i="3"/>
  <c r="U33" i="3"/>
  <c r="Y35" i="3"/>
  <c r="BB36" i="3"/>
  <c r="T38" i="3"/>
  <c r="AW39" i="3"/>
  <c r="AQ41" i="3"/>
  <c r="AF32" i="3"/>
  <c r="AH33" i="3"/>
  <c r="AW33" i="3"/>
  <c r="X34" i="3"/>
  <c r="AI34" i="3"/>
  <c r="AT34" i="3"/>
  <c r="U35" i="3"/>
  <c r="AF35" i="3"/>
  <c r="AQ35" i="3"/>
  <c r="AA36" i="3"/>
  <c r="AY36" i="3"/>
  <c r="U36" i="3"/>
  <c r="AK36" i="3"/>
  <c r="AF42" i="3"/>
  <c r="AM34" i="3"/>
  <c r="V36" i="3"/>
  <c r="AB38" i="3"/>
  <c r="V40" i="3"/>
  <c r="AY41" i="3"/>
  <c r="AN32" i="3"/>
  <c r="AK33" i="3"/>
  <c r="AX33" i="3"/>
  <c r="Z34" i="3"/>
  <c r="AJ34" i="3"/>
  <c r="AU34" i="3"/>
  <c r="W35" i="3"/>
  <c r="AG35" i="3"/>
  <c r="AR35" i="3"/>
  <c r="T36" i="3"/>
  <c r="AB36" i="3"/>
  <c r="AJ36" i="3"/>
  <c r="AR36" i="3"/>
  <c r="AZ36" i="3"/>
  <c r="AJ38" i="3"/>
  <c r="AD40" i="3"/>
  <c r="X42" i="3"/>
  <c r="AV32" i="3"/>
  <c r="AL33" i="3"/>
  <c r="AY33" i="3"/>
  <c r="AA34" i="3"/>
  <c r="AL34" i="3"/>
  <c r="AV34" i="3"/>
  <c r="AS35" i="3"/>
  <c r="AC36" i="3"/>
  <c r="AL40" i="3"/>
  <c r="BA33" i="3"/>
  <c r="AX34" i="3"/>
  <c r="AU35" i="3"/>
  <c r="AL36" i="3"/>
  <c r="AH48" i="3"/>
  <c r="AT44" i="3"/>
  <c r="V54" i="3"/>
  <c r="AH50" i="3"/>
  <c r="AX45" i="3"/>
  <c r="AL51" i="3"/>
  <c r="BB46" i="3"/>
  <c r="AP52" i="3"/>
  <c r="AT53" i="3"/>
  <c r="AX54" i="3"/>
  <c r="AH45" i="3"/>
  <c r="V51" i="3"/>
  <c r="AL46" i="3"/>
  <c r="Z52" i="3"/>
  <c r="AP47" i="3"/>
  <c r="AD53" i="3"/>
  <c r="AT48" i="3"/>
  <c r="AH54" i="3"/>
  <c r="AT50" i="3"/>
  <c r="AX51" i="3"/>
  <c r="BB52" i="3"/>
  <c r="V44" i="3"/>
  <c r="Z45" i="3"/>
  <c r="AD46" i="3"/>
  <c r="AH47" i="3"/>
  <c r="V53" i="3"/>
  <c r="AL48" i="3"/>
  <c r="AX44" i="3"/>
  <c r="Z54" i="3"/>
  <c r="AL50" i="3"/>
  <c r="BB45" i="3"/>
  <c r="AP51" i="3"/>
  <c r="AT52" i="3"/>
  <c r="V46" i="3"/>
  <c r="Z47" i="3"/>
  <c r="AD48" i="3"/>
  <c r="AP44" i="3"/>
  <c r="AD50" i="3"/>
  <c r="AT45" i="3"/>
  <c r="AH51" i="3"/>
  <c r="AX46" i="3"/>
  <c r="AL52" i="3"/>
  <c r="V48" i="3"/>
  <c r="AH44" i="3"/>
  <c r="V50" i="3"/>
  <c r="AL45" i="3"/>
  <c r="Z51" i="3"/>
  <c r="AP46" i="3"/>
  <c r="AD52" i="3"/>
  <c r="Z44" i="3"/>
  <c r="AD45" i="3"/>
  <c r="AH46" i="3"/>
  <c r="V52" i="3"/>
  <c r="AT51" i="3"/>
  <c r="AX52" i="3"/>
  <c r="BB53" i="3"/>
  <c r="V45" i="3"/>
  <c r="E22" i="3"/>
  <c r="E37" i="3" s="1"/>
  <c r="E20" i="3"/>
  <c r="E31" i="3" s="1"/>
  <c r="E26" i="3"/>
  <c r="E49" i="3" s="1"/>
  <c r="E24" i="3"/>
  <c r="E43" i="3" s="1"/>
  <c r="E24" i="9"/>
  <c r="E44" i="9" s="1"/>
  <c r="E22" i="9"/>
  <c r="E37" i="9" s="1"/>
  <c r="E26" i="9"/>
  <c r="E50" i="9" s="1"/>
  <c r="E21" i="9"/>
  <c r="E19" i="9"/>
  <c r="E25" i="9"/>
  <c r="E23" i="9"/>
  <c r="S34" i="10"/>
  <c r="S40" i="10"/>
  <c r="E21" i="10"/>
  <c r="E22" i="10" s="1"/>
  <c r="E36" i="10" s="1"/>
  <c r="G24" i="10"/>
  <c r="E43" i="10" s="1"/>
  <c r="E19" i="10"/>
  <c r="E20" i="10" s="1"/>
  <c r="E30" i="10" s="1"/>
  <c r="G20" i="10"/>
  <c r="E31" i="10" s="1"/>
  <c r="G22" i="10"/>
  <c r="E37" i="10" s="1"/>
  <c r="G26" i="10"/>
  <c r="E49" i="10" s="1"/>
  <c r="E25" i="10"/>
  <c r="E26" i="10" s="1"/>
  <c r="E48" i="10" s="1"/>
  <c r="E23" i="10"/>
  <c r="E24" i="10" s="1"/>
  <c r="E42" i="10" s="1"/>
  <c r="S38" i="10"/>
  <c r="AA38" i="10"/>
  <c r="AI38" i="10"/>
  <c r="AQ38" i="10"/>
  <c r="AY38" i="10"/>
  <c r="X39" i="10"/>
  <c r="AF39" i="10"/>
  <c r="AN39" i="10"/>
  <c r="AV39" i="10"/>
  <c r="U40" i="10"/>
  <c r="AC40" i="10"/>
  <c r="AK40" i="10"/>
  <c r="AS40" i="10"/>
  <c r="BA40" i="10"/>
  <c r="Z41" i="10"/>
  <c r="AH41" i="10"/>
  <c r="AP41" i="10"/>
  <c r="AX41" i="10"/>
  <c r="W32" i="10"/>
  <c r="AE32" i="10"/>
  <c r="AM32" i="10"/>
  <c r="AU32" i="10"/>
  <c r="T33" i="10"/>
  <c r="AB33" i="10"/>
  <c r="AJ33" i="10"/>
  <c r="AR33" i="10"/>
  <c r="AZ33" i="10"/>
  <c r="Y34" i="10"/>
  <c r="AG34" i="10"/>
  <c r="AO34" i="10"/>
  <c r="AW34" i="10"/>
  <c r="V35" i="10"/>
  <c r="AD35" i="10"/>
  <c r="AL35" i="10"/>
  <c r="AT35" i="10"/>
  <c r="BB35" i="10"/>
  <c r="T38" i="10"/>
  <c r="AB38" i="10"/>
  <c r="AJ38" i="10"/>
  <c r="AR38" i="10"/>
  <c r="AZ38" i="10"/>
  <c r="Y39" i="10"/>
  <c r="AG39" i="10"/>
  <c r="AO39" i="10"/>
  <c r="AW39" i="10"/>
  <c r="V40" i="10"/>
  <c r="AD40" i="10"/>
  <c r="AL40" i="10"/>
  <c r="AT40" i="10"/>
  <c r="BB40" i="10"/>
  <c r="AA41" i="10"/>
  <c r="AI41" i="10"/>
  <c r="AQ41" i="10"/>
  <c r="AY41" i="10"/>
  <c r="X32" i="10"/>
  <c r="AF32" i="10"/>
  <c r="AN32" i="10"/>
  <c r="AV32" i="10"/>
  <c r="U33" i="10"/>
  <c r="AC33" i="10"/>
  <c r="AK33" i="10"/>
  <c r="AS33" i="10"/>
  <c r="BA33" i="10"/>
  <c r="Z34" i="10"/>
  <c r="AH34" i="10"/>
  <c r="AP34" i="10"/>
  <c r="AX34" i="10"/>
  <c r="W35" i="10"/>
  <c r="AE35" i="10"/>
  <c r="AM35" i="10"/>
  <c r="AU35" i="10"/>
  <c r="U38" i="10"/>
  <c r="AC38" i="10"/>
  <c r="AK38" i="10"/>
  <c r="AS38" i="10"/>
  <c r="BA38" i="10"/>
  <c r="Z39" i="10"/>
  <c r="AH39" i="10"/>
  <c r="AP39" i="10"/>
  <c r="AX39" i="10"/>
  <c r="W40" i="10"/>
  <c r="AE40" i="10"/>
  <c r="AM40" i="10"/>
  <c r="AU40" i="10"/>
  <c r="T41" i="10"/>
  <c r="AB41" i="10"/>
  <c r="AJ41" i="10"/>
  <c r="AR41" i="10"/>
  <c r="AZ41" i="10"/>
  <c r="Y32" i="10"/>
  <c r="AG32" i="10"/>
  <c r="AO32" i="10"/>
  <c r="AW32" i="10"/>
  <c r="V33" i="10"/>
  <c r="AD33" i="10"/>
  <c r="AL33" i="10"/>
  <c r="AT33" i="10"/>
  <c r="BB33" i="10"/>
  <c r="AA34" i="10"/>
  <c r="AI34" i="10"/>
  <c r="AQ34" i="10"/>
  <c r="AY34" i="10"/>
  <c r="X35" i="10"/>
  <c r="AF35" i="10"/>
  <c r="AN35" i="10"/>
  <c r="AV35" i="10"/>
  <c r="AB34" i="10"/>
  <c r="AZ34" i="10"/>
  <c r="AG35" i="10"/>
  <c r="AO35" i="10"/>
  <c r="Y38" i="10"/>
  <c r="V39" i="10"/>
  <c r="BB39" i="10"/>
  <c r="AQ40" i="10"/>
  <c r="AV41" i="10"/>
  <c r="BA32" i="10"/>
  <c r="AX33" i="10"/>
  <c r="AU34" i="10"/>
  <c r="AJ35" i="10"/>
  <c r="AH38" i="10"/>
  <c r="AE39" i="10"/>
  <c r="T40" i="10"/>
  <c r="Y41" i="10"/>
  <c r="AD32" i="10"/>
  <c r="AA33" i="10"/>
  <c r="X34" i="10"/>
  <c r="U35" i="10"/>
  <c r="AS35" i="10"/>
  <c r="V38" i="10"/>
  <c r="AD38" i="10"/>
  <c r="AL38" i="10"/>
  <c r="AT38" i="10"/>
  <c r="BB38" i="10"/>
  <c r="AA39" i="10"/>
  <c r="AI39" i="10"/>
  <c r="AQ39" i="10"/>
  <c r="AY39" i="10"/>
  <c r="X40" i="10"/>
  <c r="AF40" i="10"/>
  <c r="AN40" i="10"/>
  <c r="AV40" i="10"/>
  <c r="U41" i="10"/>
  <c r="AC41" i="10"/>
  <c r="AK41" i="10"/>
  <c r="AS41" i="10"/>
  <c r="BA41" i="10"/>
  <c r="Z32" i="10"/>
  <c r="AH32" i="10"/>
  <c r="AP32" i="10"/>
  <c r="AX32" i="10"/>
  <c r="W33" i="10"/>
  <c r="AE33" i="10"/>
  <c r="AM33" i="10"/>
  <c r="AU33" i="10"/>
  <c r="T34" i="10"/>
  <c r="AJ34" i="10"/>
  <c r="AR34" i="10"/>
  <c r="Y35" i="10"/>
  <c r="AW35" i="10"/>
  <c r="AO38" i="10"/>
  <c r="X41" i="10"/>
  <c r="AK32" i="10"/>
  <c r="AP33" i="10"/>
  <c r="AM34" i="10"/>
  <c r="AZ35" i="10"/>
  <c r="AP38" i="10"/>
  <c r="AR40" i="10"/>
  <c r="AO41" i="10"/>
  <c r="AL32" i="10"/>
  <c r="AQ33" i="10"/>
  <c r="AV34" i="10"/>
  <c r="BA35" i="10"/>
  <c r="W38" i="10"/>
  <c r="AE38" i="10"/>
  <c r="AM38" i="10"/>
  <c r="AU38" i="10"/>
  <c r="T39" i="10"/>
  <c r="AB39" i="10"/>
  <c r="AJ39" i="10"/>
  <c r="AR39" i="10"/>
  <c r="AZ39" i="10"/>
  <c r="Y40" i="10"/>
  <c r="AG40" i="10"/>
  <c r="AO40" i="10"/>
  <c r="AW40" i="10"/>
  <c r="V41" i="10"/>
  <c r="AD41" i="10"/>
  <c r="AL41" i="10"/>
  <c r="AT41" i="10"/>
  <c r="BB41" i="10"/>
  <c r="AA32" i="10"/>
  <c r="AI32" i="10"/>
  <c r="AQ32" i="10"/>
  <c r="AY32" i="10"/>
  <c r="X33" i="10"/>
  <c r="AF33" i="10"/>
  <c r="AN33" i="10"/>
  <c r="AV33" i="10"/>
  <c r="U34" i="10"/>
  <c r="AC34" i="10"/>
  <c r="AK34" i="10"/>
  <c r="AS34" i="10"/>
  <c r="BA34" i="10"/>
  <c r="Z35" i="10"/>
  <c r="AH35" i="10"/>
  <c r="AP35" i="10"/>
  <c r="AX35" i="10"/>
  <c r="AY35" i="10"/>
  <c r="AW38" i="10"/>
  <c r="AD39" i="10"/>
  <c r="AT39" i="10"/>
  <c r="AI40" i="10"/>
  <c r="AF41" i="10"/>
  <c r="U32" i="10"/>
  <c r="AS32" i="10"/>
  <c r="AH33" i="10"/>
  <c r="W34" i="10"/>
  <c r="T35" i="10"/>
  <c r="S41" i="10"/>
  <c r="W39" i="10"/>
  <c r="AU39" i="10"/>
  <c r="AB40" i="10"/>
  <c r="AZ40" i="10"/>
  <c r="AW41" i="10"/>
  <c r="BB32" i="10"/>
  <c r="AY33" i="10"/>
  <c r="AN34" i="10"/>
  <c r="AC35" i="10"/>
  <c r="X38" i="10"/>
  <c r="AF38" i="10"/>
  <c r="AN38" i="10"/>
  <c r="AV38" i="10"/>
  <c r="U39" i="10"/>
  <c r="AC39" i="10"/>
  <c r="AK39" i="10"/>
  <c r="AS39" i="10"/>
  <c r="BA39" i="10"/>
  <c r="Z40" i="10"/>
  <c r="AH40" i="10"/>
  <c r="AP40" i="10"/>
  <c r="AX40" i="10"/>
  <c r="W41" i="10"/>
  <c r="AE41" i="10"/>
  <c r="AM41" i="10"/>
  <c r="AU41" i="10"/>
  <c r="T32" i="10"/>
  <c r="AB32" i="10"/>
  <c r="AJ32" i="10"/>
  <c r="AR32" i="10"/>
  <c r="AZ32" i="10"/>
  <c r="Y33" i="10"/>
  <c r="AG33" i="10"/>
  <c r="AO33" i="10"/>
  <c r="AW33" i="10"/>
  <c r="V34" i="10"/>
  <c r="AD34" i="10"/>
  <c r="AL34" i="10"/>
  <c r="AT34" i="10"/>
  <c r="BB34" i="10"/>
  <c r="AA35" i="10"/>
  <c r="AI35" i="10"/>
  <c r="AQ35" i="10"/>
  <c r="AG38" i="10"/>
  <c r="AL39" i="10"/>
  <c r="AA40" i="10"/>
  <c r="AY40" i="10"/>
  <c r="AN41" i="10"/>
  <c r="AC32" i="10"/>
  <c r="Z33" i="10"/>
  <c r="AE34" i="10"/>
  <c r="AB35" i="10"/>
  <c r="AR35" i="10"/>
  <c r="Z38" i="10"/>
  <c r="AX38" i="10"/>
  <c r="AM39" i="10"/>
  <c r="AJ40" i="10"/>
  <c r="AG41" i="10"/>
  <c r="V32" i="10"/>
  <c r="AT32" i="10"/>
  <c r="AI33" i="10"/>
  <c r="AF34" i="10"/>
  <c r="AK35" i="10"/>
  <c r="S44" i="9"/>
  <c r="G20" i="8"/>
  <c r="E31" i="8" s="1"/>
  <c r="E19" i="8"/>
  <c r="E20" i="8" s="1"/>
  <c r="E30" i="8" s="1"/>
  <c r="E25" i="8"/>
  <c r="E26" i="8" s="1"/>
  <c r="E48" i="8" s="1"/>
  <c r="G22" i="8"/>
  <c r="E37" i="8" s="1"/>
  <c r="E23" i="8"/>
  <c r="E24" i="8" s="1"/>
  <c r="E42" i="8" s="1"/>
  <c r="G24" i="8"/>
  <c r="E43" i="8" s="1"/>
  <c r="G26" i="8"/>
  <c r="E49" i="8" s="1"/>
  <c r="E21" i="8"/>
  <c r="E22" i="8" s="1"/>
  <c r="E36" i="8" s="1"/>
  <c r="Y38" i="8"/>
  <c r="AG38" i="8"/>
  <c r="AO38" i="8"/>
  <c r="AW38" i="8"/>
  <c r="V39" i="8"/>
  <c r="AD39" i="8"/>
  <c r="AL39" i="8"/>
  <c r="AT39" i="8"/>
  <c r="BB39" i="8"/>
  <c r="AA40" i="8"/>
  <c r="AI40" i="8"/>
  <c r="AQ40" i="8"/>
  <c r="AY40" i="8"/>
  <c r="X41" i="8"/>
  <c r="AF41" i="8"/>
  <c r="AN41" i="8"/>
  <c r="AV41" i="8"/>
  <c r="U32" i="8"/>
  <c r="AC32" i="8"/>
  <c r="AK32" i="8"/>
  <c r="AS32" i="8"/>
  <c r="BA32" i="8"/>
  <c r="Z33" i="8"/>
  <c r="AH33" i="8"/>
  <c r="AP33" i="8"/>
  <c r="AX33" i="8"/>
  <c r="W34" i="8"/>
  <c r="AE34" i="8"/>
  <c r="AM34" i="8"/>
  <c r="AU34" i="8"/>
  <c r="T35" i="8"/>
  <c r="AB35" i="8"/>
  <c r="AJ35" i="8"/>
  <c r="AR35" i="8"/>
  <c r="AZ35" i="8"/>
  <c r="T38" i="8"/>
  <c r="AJ38" i="8"/>
  <c r="AZ38" i="8"/>
  <c r="AG39" i="8"/>
  <c r="AW39" i="8"/>
  <c r="AD40" i="8"/>
  <c r="AT40" i="8"/>
  <c r="AA41" i="8"/>
  <c r="AY41" i="8"/>
  <c r="AF32" i="8"/>
  <c r="AV32" i="8"/>
  <c r="AC33" i="8"/>
  <c r="AS33" i="8"/>
  <c r="AH34" i="8"/>
  <c r="AX34" i="8"/>
  <c r="AE35" i="8"/>
  <c r="AU35" i="8"/>
  <c r="U39" i="8"/>
  <c r="AP40" i="8"/>
  <c r="AU41" i="8"/>
  <c r="AZ32" i="8"/>
  <c r="V34" i="8"/>
  <c r="BB34" i="8"/>
  <c r="AY35" i="8"/>
  <c r="Z38" i="8"/>
  <c r="AH38" i="8"/>
  <c r="AP38" i="8"/>
  <c r="AX38" i="8"/>
  <c r="W39" i="8"/>
  <c r="AE39" i="8"/>
  <c r="AM39" i="8"/>
  <c r="AU39" i="8"/>
  <c r="T40" i="8"/>
  <c r="AB40" i="8"/>
  <c r="AJ40" i="8"/>
  <c r="AR40" i="8"/>
  <c r="AZ40" i="8"/>
  <c r="Y41" i="8"/>
  <c r="AG41" i="8"/>
  <c r="AO41" i="8"/>
  <c r="AW41" i="8"/>
  <c r="V32" i="8"/>
  <c r="AD32" i="8"/>
  <c r="AL32" i="8"/>
  <c r="AT32" i="8"/>
  <c r="BB32" i="8"/>
  <c r="AA33" i="8"/>
  <c r="AI33" i="8"/>
  <c r="AQ33" i="8"/>
  <c r="AY33" i="8"/>
  <c r="X34" i="8"/>
  <c r="AF34" i="8"/>
  <c r="AN34" i="8"/>
  <c r="AV34" i="8"/>
  <c r="U35" i="8"/>
  <c r="AC35" i="8"/>
  <c r="AK35" i="8"/>
  <c r="AS35" i="8"/>
  <c r="BA35" i="8"/>
  <c r="AB38" i="8"/>
  <c r="AR38" i="8"/>
  <c r="Y39" i="8"/>
  <c r="AO39" i="8"/>
  <c r="V40" i="8"/>
  <c r="AL40" i="8"/>
  <c r="BB40" i="8"/>
  <c r="AQ41" i="8"/>
  <c r="X32" i="8"/>
  <c r="AN32" i="8"/>
  <c r="U33" i="8"/>
  <c r="AK33" i="8"/>
  <c r="Z34" i="8"/>
  <c r="AP34" i="8"/>
  <c r="W35" i="8"/>
  <c r="AM35" i="8"/>
  <c r="AK39" i="8"/>
  <c r="W41" i="8"/>
  <c r="AB32" i="8"/>
  <c r="AG33" i="8"/>
  <c r="AL34" i="8"/>
  <c r="AQ35" i="8"/>
  <c r="AA38" i="8"/>
  <c r="AI38" i="8"/>
  <c r="AQ38" i="8"/>
  <c r="AY38" i="8"/>
  <c r="X39" i="8"/>
  <c r="AF39" i="8"/>
  <c r="AN39" i="8"/>
  <c r="AV39" i="8"/>
  <c r="U40" i="8"/>
  <c r="AC40" i="8"/>
  <c r="AK40" i="8"/>
  <c r="AS40" i="8"/>
  <c r="BA40" i="8"/>
  <c r="Z41" i="8"/>
  <c r="AH41" i="8"/>
  <c r="AP41" i="8"/>
  <c r="AX41" i="8"/>
  <c r="W32" i="8"/>
  <c r="AE32" i="8"/>
  <c r="AM32" i="8"/>
  <c r="AU32" i="8"/>
  <c r="T33" i="8"/>
  <c r="AB33" i="8"/>
  <c r="AJ33" i="8"/>
  <c r="AR33" i="8"/>
  <c r="AZ33" i="8"/>
  <c r="Y34" i="8"/>
  <c r="AG34" i="8"/>
  <c r="AO34" i="8"/>
  <c r="AW34" i="8"/>
  <c r="V35" i="8"/>
  <c r="AD35" i="8"/>
  <c r="AL35" i="8"/>
  <c r="AT35" i="8"/>
  <c r="BB35" i="8"/>
  <c r="AI41" i="8"/>
  <c r="BA33" i="8"/>
  <c r="S32" i="8"/>
  <c r="U38" i="8"/>
  <c r="AC38" i="8"/>
  <c r="AK38" i="8"/>
  <c r="AS38" i="8"/>
  <c r="BA38" i="8"/>
  <c r="Z39" i="8"/>
  <c r="AH39" i="8"/>
  <c r="AP39" i="8"/>
  <c r="AX39" i="8"/>
  <c r="W40" i="8"/>
  <c r="AE40" i="8"/>
  <c r="AM40" i="8"/>
  <c r="AU40" i="8"/>
  <c r="T41" i="8"/>
  <c r="AB41" i="8"/>
  <c r="AJ41" i="8"/>
  <c r="AR41" i="8"/>
  <c r="AZ41" i="8"/>
  <c r="Y32" i="8"/>
  <c r="AG32" i="8"/>
  <c r="AO32" i="8"/>
  <c r="AW32" i="8"/>
  <c r="V33" i="8"/>
  <c r="AD33" i="8"/>
  <c r="AL33" i="8"/>
  <c r="AT33" i="8"/>
  <c r="BB33" i="8"/>
  <c r="AA34" i="8"/>
  <c r="AI34" i="8"/>
  <c r="AQ34" i="8"/>
  <c r="AY34" i="8"/>
  <c r="X35" i="8"/>
  <c r="AF35" i="8"/>
  <c r="AN35" i="8"/>
  <c r="AV35" i="8"/>
  <c r="AE38" i="8"/>
  <c r="AU38" i="8"/>
  <c r="AB39" i="8"/>
  <c r="AR39" i="8"/>
  <c r="Y40" i="8"/>
  <c r="AO40" i="8"/>
  <c r="V41" i="8"/>
  <c r="AL41" i="8"/>
  <c r="BB41" i="8"/>
  <c r="AI32" i="8"/>
  <c r="AY32" i="8"/>
  <c r="AF33" i="8"/>
  <c r="AV33" i="8"/>
  <c r="AC34" i="8"/>
  <c r="AS34" i="8"/>
  <c r="Z35" i="8"/>
  <c r="AP35" i="8"/>
  <c r="X38" i="8"/>
  <c r="AN38" i="8"/>
  <c r="AC39" i="8"/>
  <c r="BA39" i="8"/>
  <c r="AH40" i="8"/>
  <c r="AE41" i="8"/>
  <c r="T32" i="8"/>
  <c r="AR32" i="8"/>
  <c r="AO33" i="8"/>
  <c r="AD34" i="8"/>
  <c r="AA35" i="8"/>
  <c r="V38" i="8"/>
  <c r="AD38" i="8"/>
  <c r="AL38" i="8"/>
  <c r="AT38" i="8"/>
  <c r="BB38" i="8"/>
  <c r="AA39" i="8"/>
  <c r="AI39" i="8"/>
  <c r="AQ39" i="8"/>
  <c r="AY39" i="8"/>
  <c r="X40" i="8"/>
  <c r="AF40" i="8"/>
  <c r="AN40" i="8"/>
  <c r="AV40" i="8"/>
  <c r="U41" i="8"/>
  <c r="AC41" i="8"/>
  <c r="AK41" i="8"/>
  <c r="AS41" i="8"/>
  <c r="BA41" i="8"/>
  <c r="Z32" i="8"/>
  <c r="AH32" i="8"/>
  <c r="AP32" i="8"/>
  <c r="AX32" i="8"/>
  <c r="W33" i="8"/>
  <c r="AE33" i="8"/>
  <c r="AM33" i="8"/>
  <c r="AU33" i="8"/>
  <c r="T34" i="8"/>
  <c r="AB34" i="8"/>
  <c r="AJ34" i="8"/>
  <c r="AR34" i="8"/>
  <c r="AZ34" i="8"/>
  <c r="Y35" i="8"/>
  <c r="AG35" i="8"/>
  <c r="AO35" i="8"/>
  <c r="AW35" i="8"/>
  <c r="W38" i="8"/>
  <c r="AM38" i="8"/>
  <c r="T39" i="8"/>
  <c r="AJ39" i="8"/>
  <c r="AZ39" i="8"/>
  <c r="AG40" i="8"/>
  <c r="AW40" i="8"/>
  <c r="AD41" i="8"/>
  <c r="AT41" i="8"/>
  <c r="AA32" i="8"/>
  <c r="AQ32" i="8"/>
  <c r="X33" i="8"/>
  <c r="AN33" i="8"/>
  <c r="U34" i="8"/>
  <c r="AK34" i="8"/>
  <c r="BA34" i="8"/>
  <c r="AH35" i="8"/>
  <c r="AX35" i="8"/>
  <c r="AF38" i="8"/>
  <c r="AV38" i="8"/>
  <c r="AS39" i="8"/>
  <c r="Z40" i="8"/>
  <c r="AX40" i="8"/>
  <c r="AM41" i="8"/>
  <c r="AJ32" i="8"/>
  <c r="Y33" i="8"/>
  <c r="AW33" i="8"/>
  <c r="AT34" i="8"/>
  <c r="AI35" i="8"/>
  <c r="S33" i="8"/>
  <c r="S34" i="8"/>
  <c r="S35" i="8"/>
  <c r="S38" i="8"/>
  <c r="S39" i="8"/>
  <c r="S40" i="8"/>
</calcChain>
</file>

<file path=xl/sharedStrings.xml><?xml version="1.0" encoding="utf-8"?>
<sst xmlns="http://schemas.openxmlformats.org/spreadsheetml/2006/main" count="220" uniqueCount="70">
  <si>
    <t>Charge de neige (kg/m²)</t>
  </si>
  <si>
    <t>Poids remplissage (kg/m²)</t>
  </si>
  <si>
    <t>Pente</t>
  </si>
  <si>
    <t>Poids chevron (kg)</t>
  </si>
  <si>
    <t>Poids chevron + renfort (kg)</t>
  </si>
  <si>
    <t>↨</t>
  </si>
  <si>
    <t>Distance entre poteaux (m)</t>
  </si>
  <si>
    <t>Distance entre chevrons (m)</t>
  </si>
  <si>
    <t>Profondeur (m)</t>
  </si>
  <si>
    <t>Pente (°)</t>
  </si>
  <si>
    <t xml:space="preserve">   Flèche maximale (mm)</t>
  </si>
  <si>
    <t>Poids total sur sablière (+poids chevron) (kg)</t>
  </si>
  <si>
    <t>Poids total sur sablière renfort. (+poids chevron) (kg)</t>
  </si>
  <si>
    <t>Flèche sablière (chevron) (mm)</t>
  </si>
  <si>
    <t>Flèche sablière (chevron + renfort) (mm)</t>
  </si>
  <si>
    <t>Flèche sablière + renfort (chevron) (mm)</t>
  </si>
  <si>
    <t>Flèche sablière + renfort (chevron + renfort) (mm)</t>
  </si>
  <si>
    <t xml:space="preserve">Poids par m </t>
  </si>
  <si>
    <t>Poids total sur sablière renfort. (+poids chevron et renfort) (kg)</t>
  </si>
  <si>
    <t>Poids total sur sablière (+poids chevron et renfort) (kg)</t>
  </si>
  <si>
    <t>I renfort (cm4)</t>
  </si>
  <si>
    <t>I sablière &amp; chéneau  (cm4)</t>
  </si>
  <si>
    <t>Poids sablière &amp; chéneau (kg)</t>
  </si>
  <si>
    <t>Poids sablière &amp; chéneau + renfort (kg)</t>
  </si>
  <si>
    <t>RENFORT SABLIERE 739016</t>
  </si>
  <si>
    <t>RENFORT Fe CHEVRON 739026</t>
  </si>
  <si>
    <t>CHEVRON 431356</t>
  </si>
  <si>
    <r>
      <t>V A R I A N T</t>
    </r>
    <r>
      <rPr>
        <b/>
        <sz val="12"/>
        <color indexed="9"/>
        <rFont val="Arial"/>
        <family val="2"/>
      </rPr>
      <t xml:space="preserve">   CALCUL FLECHE SABLIERE</t>
    </r>
  </si>
  <si>
    <t xml:space="preserve"> A REMPLIR PAR VOUS</t>
  </si>
  <si>
    <t xml:space="preserve"> DONNEES PAR NOUS</t>
  </si>
  <si>
    <t xml:space="preserve"> RESULTAT NEGATIF</t>
  </si>
  <si>
    <t>RENFORT SABLIERE 739016+</t>
  </si>
  <si>
    <t>nu</t>
  </si>
  <si>
    <t>nu =</t>
  </si>
  <si>
    <t>Longueur=</t>
  </si>
  <si>
    <t>Longueur =</t>
  </si>
  <si>
    <t>Charge neige* =</t>
  </si>
  <si>
    <t>(*) Charge neige = nu * Ce * Ct * Sk + s1</t>
  </si>
  <si>
    <t>Ce = Ct = 1 &amp; s1 = 0 si pente&gt;5%</t>
  </si>
  <si>
    <t>I sablière &amp; chéneau  (cm4) = I profils unies</t>
  </si>
  <si>
    <t>SABLIERE 999302 &amp; CHENEAU 432030</t>
  </si>
  <si>
    <t xml:space="preserve">EI_sablière (Nm²) = </t>
  </si>
  <si>
    <t xml:space="preserve">EI_sablière + EI_renfort (Nm²) = </t>
  </si>
  <si>
    <t xml:space="preserve">Longueur barre (m) = </t>
  </si>
  <si>
    <r>
      <t xml:space="preserve">Version 12/2019  </t>
    </r>
    <r>
      <rPr>
        <sz val="10"/>
        <color indexed="10"/>
        <rFont val="Arial"/>
        <family val="2"/>
      </rPr>
      <t>Ces valeurs sont données a titre indicatif et n'engagent pas Flandria !</t>
    </r>
  </si>
  <si>
    <t>Distance maxi entre poteaux (m)</t>
  </si>
  <si>
    <r>
      <t xml:space="preserve">f = 5/384 * ( G * L^4 / E * I )   </t>
    </r>
    <r>
      <rPr>
        <i/>
        <sz val="8"/>
        <color indexed="12"/>
        <rFont val="Arial"/>
        <family val="2"/>
      </rPr>
      <t>G = N par m</t>
    </r>
  </si>
  <si>
    <r>
      <t xml:space="preserve">f = 5/384 * ( G * L^4 / E * I )   </t>
    </r>
    <r>
      <rPr>
        <b/>
        <i/>
        <sz val="8"/>
        <color indexed="12"/>
        <rFont val="Arial"/>
        <family val="2"/>
      </rPr>
      <t>G = N par m</t>
    </r>
  </si>
  <si>
    <t>Nombre chevrons intermediairs</t>
  </si>
  <si>
    <t>Charge neige</t>
  </si>
  <si>
    <t>Pas chevron</t>
  </si>
  <si>
    <t xml:space="preserve">DISTANCE POTEAU   VARIANT sabliere + chevron   Flèche maxi = 5mm / vitrage 35kg/m² / pas des chevrons = 0,700m </t>
  </si>
  <si>
    <t>Profondeur</t>
  </si>
  <si>
    <t xml:space="preserve">DISTANCE POTEAU   VARIANT sabliere + chevron renforcé   Flèche maxi = 5mm / vitrage 35kg/m² / pas des chevrons = 0,700m </t>
  </si>
  <si>
    <t xml:space="preserve">DISTANCE POTEAU   VARIANT sabliere renforcé + chevron   Flèche maxi = 5mm / vitrage 35kg/m² / pas des chevrons = 0,700m </t>
  </si>
  <si>
    <t xml:space="preserve">DISTANCE POTEAU   VARIANT sabliere renforcé + chevron renforcé   Flèche maxi = 5mm / vitrage 35kg/m² / pas des chevrons = 0,700m </t>
  </si>
  <si>
    <t xml:space="preserve">DISTANCE POTEAU   VARIANT sabliere + chevron   Flèche maxi = 5mm / vitrage 5kg/m² / pas des chevrons = 1,300m </t>
  </si>
  <si>
    <t xml:space="preserve">DISTANCE POTEAU   VARIANT sabliere + chevron renforcé   Flèche maxi = 5mm / vitrage 5kg/m² / pas des chevrons = 1,300m </t>
  </si>
  <si>
    <t xml:space="preserve">DISTANCE POTEAU   VARIANT sabliere renforcé + chevron   Flèche maxi = 5mm / vitrage 5kg/m² / pas des chevrons = 1,300m </t>
  </si>
  <si>
    <t xml:space="preserve">DISTANCE POTEAU   VARIANT sabliere renforcé + chevron renforcé   Flèche maxi = 5mm / vitrage 5kg/m² / pas des chevrons = 1,300m </t>
  </si>
  <si>
    <t>Longueur sabliere =</t>
  </si>
  <si>
    <t>FLECHE MAXI = 5mm</t>
  </si>
  <si>
    <r>
      <t>V A R I A N T</t>
    </r>
    <r>
      <rPr>
        <b/>
        <sz val="12"/>
        <color indexed="9"/>
        <rFont val="Arial"/>
        <family val="2"/>
      </rPr>
      <t xml:space="preserve">   CALCUL PORTEE SABLIERE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vitrage</t>
    </r>
  </si>
  <si>
    <r>
      <t>V A R I A N T</t>
    </r>
    <r>
      <rPr>
        <b/>
        <sz val="12"/>
        <color indexed="9"/>
        <rFont val="Arial"/>
        <family val="2"/>
      </rPr>
      <t xml:space="preserve">   CALCUL PORTEE SABLIERE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plaque</t>
    </r>
  </si>
  <si>
    <t>DELETE</t>
  </si>
  <si>
    <t>Distance maxi entre poteaux (m) _Sabliere non renforcée</t>
  </si>
  <si>
    <t>Distance maxi entre poteaux (m) _ Sabliere renforcée</t>
  </si>
  <si>
    <t>Distance maxi entre poteaux (m) _ Sabliere non-renforcée</t>
  </si>
  <si>
    <r>
      <t xml:space="preserve">Version 01/2021  </t>
    </r>
    <r>
      <rPr>
        <sz val="10"/>
        <color indexed="10"/>
        <rFont val="Arial"/>
        <family val="2"/>
      </rPr>
      <t>Ces valeurs sont données a titre indicatif et n'engagent pas Flandria !</t>
    </r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</si>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</sst>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8.5"/>
      <name val="MS Sans Serif"/>
      <family val="2"/>
    </font>
    <font>
      <sz val="8.5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8.5"/>
      <color indexed="9"/>
      <name val="MS Sans Serif"/>
      <family val="2"/>
    </font>
    <font>
      <sz val="8.5"/>
      <color indexed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8"/>
      <color indexed="12"/>
      <name val="Arial"/>
      <family val="2"/>
    </font>
    <font>
      <b/>
      <i/>
      <sz val="8"/>
      <color indexed="12"/>
      <name val="Arial"/>
      <family val="2"/>
    </font>
    <font>
      <b/>
      <sz val="1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2"/>
      <color theme="0"/>
      <name val="Arial"/>
      <family val="2"/>
    </font>
    <font>
      <b/>
      <sz val="14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2" fillId="0" borderId="1" xfId="0" applyFont="1" applyBorder="1"/>
    <xf numFmtId="0" fontId="0" fillId="0" borderId="0" xfId="0" applyFill="1" applyBorder="1"/>
    <xf numFmtId="0" fontId="0" fillId="0" borderId="0" xfId="0" applyAlignment="1"/>
    <xf numFmtId="0" fontId="2" fillId="0" borderId="2" xfId="0" applyFont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164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0" xfId="0" applyFont="1"/>
    <xf numFmtId="1" fontId="0" fillId="3" borderId="1" xfId="0" applyNumberFormat="1" applyFill="1" applyBorder="1" applyAlignment="1" applyProtection="1">
      <alignment horizontal="center"/>
      <protection hidden="1"/>
    </xf>
    <xf numFmtId="0" fontId="0" fillId="0" borderId="0" xfId="0" applyFont="1"/>
    <xf numFmtId="14" fontId="2" fillId="0" borderId="0" xfId="0" applyNumberFormat="1" applyFont="1" applyAlignment="1">
      <alignment horizontal="left"/>
    </xf>
    <xf numFmtId="1" fontId="0" fillId="5" borderId="1" xfId="0" applyNumberFormat="1" applyFill="1" applyBorder="1" applyAlignment="1" applyProtection="1">
      <alignment horizontal="center"/>
      <protection hidden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Fill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2" fillId="0" borderId="17" xfId="0" applyFont="1" applyFill="1" applyBorder="1"/>
    <xf numFmtId="164" fontId="0" fillId="0" borderId="17" xfId="0" applyNumberFormat="1" applyFill="1" applyBorder="1" applyAlignment="1" applyProtection="1">
      <alignment horizontal="center"/>
      <protection hidden="1"/>
    </xf>
    <xf numFmtId="0" fontId="2" fillId="0" borderId="0" xfId="0" applyFont="1" applyFill="1" applyBorder="1"/>
    <xf numFmtId="164" fontId="0" fillId="0" borderId="0" xfId="0" applyNumberFormat="1" applyFill="1" applyBorder="1" applyAlignment="1" applyProtection="1">
      <alignment horizontal="center"/>
      <protection hidden="1"/>
    </xf>
    <xf numFmtId="0" fontId="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2" fillId="0" borderId="22" xfId="0" applyFont="1" applyFill="1" applyBorder="1" applyAlignment="1" applyProtection="1">
      <alignment horizontal="right" vertical="top"/>
      <protection hidden="1"/>
    </xf>
    <xf numFmtId="164" fontId="2" fillId="0" borderId="0" xfId="0" applyNumberFormat="1" applyFont="1" applyAlignment="1" applyProtection="1">
      <alignment horizontal="center" vertical="top"/>
      <protection hidden="1"/>
    </xf>
    <xf numFmtId="0" fontId="2" fillId="0" borderId="23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 vertical="top"/>
      <protection hidden="1"/>
    </xf>
    <xf numFmtId="0" fontId="1" fillId="0" borderId="31" xfId="0" applyFont="1" applyFill="1" applyBorder="1" applyAlignment="1">
      <alignment vertical="center"/>
    </xf>
    <xf numFmtId="0" fontId="2" fillId="0" borderId="31" xfId="0" applyFont="1" applyFill="1" applyBorder="1" applyAlignment="1" applyProtection="1">
      <alignment horizontal="right" vertical="top"/>
      <protection hidden="1"/>
    </xf>
    <xf numFmtId="164" fontId="2" fillId="0" borderId="31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right" vertical="top"/>
      <protection hidden="1"/>
    </xf>
    <xf numFmtId="0" fontId="1" fillId="0" borderId="22" xfId="0" applyFont="1" applyFill="1" applyBorder="1" applyAlignment="1">
      <alignment vertical="center"/>
    </xf>
    <xf numFmtId="164" fontId="2" fillId="0" borderId="22" xfId="0" applyNumberFormat="1" applyFont="1" applyFill="1" applyBorder="1" applyAlignment="1" applyProtection="1">
      <alignment horizontal="center" vertical="top"/>
      <protection hidden="1"/>
    </xf>
    <xf numFmtId="0" fontId="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165" fontId="0" fillId="0" borderId="0" xfId="0" applyNumberFormat="1"/>
    <xf numFmtId="165" fontId="0" fillId="0" borderId="0" xfId="0" applyNumberFormat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0" fillId="0" borderId="35" xfId="0" applyFill="1" applyBorder="1"/>
    <xf numFmtId="0" fontId="2" fillId="0" borderId="33" xfId="0" applyFont="1" applyBorder="1"/>
    <xf numFmtId="0" fontId="21" fillId="0" borderId="0" xfId="0" applyFont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56" xfId="0" applyFont="1" applyBorder="1"/>
    <xf numFmtId="0" fontId="20" fillId="0" borderId="56" xfId="0" applyFont="1" applyBorder="1" applyAlignment="1"/>
    <xf numFmtId="0" fontId="20" fillId="0" borderId="0" xfId="0" applyFont="1"/>
    <xf numFmtId="0" fontId="0" fillId="0" borderId="56" xfId="0" applyFill="1" applyBorder="1"/>
    <xf numFmtId="165" fontId="1" fillId="0" borderId="34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22" fillId="0" borderId="56" xfId="0" applyFont="1" applyBorder="1" applyAlignment="1"/>
    <xf numFmtId="0" fontId="22" fillId="0" borderId="0" xfId="0" applyFont="1"/>
    <xf numFmtId="165" fontId="1" fillId="0" borderId="33" xfId="0" applyNumberFormat="1" applyFont="1" applyBorder="1" applyAlignment="1">
      <alignment horizontal="center"/>
    </xf>
    <xf numFmtId="165" fontId="1" fillId="0" borderId="35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/>
    <xf numFmtId="165" fontId="1" fillId="0" borderId="0" xfId="0" applyNumberFormat="1" applyFont="1" applyBorder="1" applyAlignment="1">
      <alignment horizontal="center"/>
    </xf>
    <xf numFmtId="2" fontId="22" fillId="0" borderId="47" xfId="0" applyNumberFormat="1" applyFont="1" applyBorder="1"/>
    <xf numFmtId="2" fontId="22" fillId="0" borderId="48" xfId="0" applyNumberFormat="1" applyFont="1" applyBorder="1"/>
    <xf numFmtId="2" fontId="22" fillId="0" borderId="49" xfId="0" applyNumberFormat="1" applyFont="1" applyBorder="1"/>
    <xf numFmtId="2" fontId="22" fillId="0" borderId="57" xfId="0" applyNumberFormat="1" applyFont="1" applyBorder="1"/>
    <xf numFmtId="2" fontId="22" fillId="0" borderId="60" xfId="0" applyNumberFormat="1" applyFont="1" applyBorder="1"/>
    <xf numFmtId="2" fontId="22" fillId="0" borderId="50" xfId="0" applyNumberFormat="1" applyFont="1" applyBorder="1"/>
    <xf numFmtId="2" fontId="22" fillId="0" borderId="51" xfId="0" applyNumberFormat="1" applyFont="1" applyBorder="1"/>
    <xf numFmtId="2" fontId="22" fillId="0" borderId="52" xfId="0" applyNumberFormat="1" applyFont="1" applyBorder="1"/>
    <xf numFmtId="2" fontId="22" fillId="0" borderId="58" xfId="0" applyNumberFormat="1" applyFont="1" applyBorder="1"/>
    <xf numFmtId="2" fontId="22" fillId="0" borderId="61" xfId="0" applyNumberFormat="1" applyFont="1" applyBorder="1"/>
    <xf numFmtId="2" fontId="22" fillId="0" borderId="53" xfId="0" applyNumberFormat="1" applyFont="1" applyBorder="1"/>
    <xf numFmtId="2" fontId="22" fillId="0" borderId="54" xfId="0" applyNumberFormat="1" applyFont="1" applyBorder="1"/>
    <xf numFmtId="2" fontId="22" fillId="0" borderId="55" xfId="0" applyNumberFormat="1" applyFont="1" applyBorder="1"/>
    <xf numFmtId="2" fontId="22" fillId="0" borderId="59" xfId="0" applyNumberFormat="1" applyFont="1" applyBorder="1"/>
    <xf numFmtId="2" fontId="22" fillId="0" borderId="62" xfId="0" applyNumberFormat="1" applyFont="1" applyBorder="1"/>
    <xf numFmtId="2" fontId="20" fillId="0" borderId="47" xfId="0" applyNumberFormat="1" applyFont="1" applyBorder="1"/>
    <xf numFmtId="2" fontId="20" fillId="0" borderId="48" xfId="0" applyNumberFormat="1" applyFont="1" applyBorder="1"/>
    <xf numFmtId="2" fontId="20" fillId="0" borderId="60" xfId="0" applyNumberFormat="1" applyFont="1" applyBorder="1"/>
    <xf numFmtId="2" fontId="20" fillId="0" borderId="49" xfId="0" applyNumberFormat="1" applyFont="1" applyBorder="1"/>
    <xf numFmtId="2" fontId="20" fillId="0" borderId="57" xfId="0" applyNumberFormat="1" applyFont="1" applyBorder="1"/>
    <xf numFmtId="2" fontId="20" fillId="0" borderId="50" xfId="0" applyNumberFormat="1" applyFont="1" applyBorder="1"/>
    <xf numFmtId="2" fontId="20" fillId="0" borderId="51" xfId="0" applyNumberFormat="1" applyFont="1" applyBorder="1"/>
    <xf numFmtId="2" fontId="20" fillId="0" borderId="61" xfId="0" applyNumberFormat="1" applyFont="1" applyBorder="1"/>
    <xf numFmtId="2" fontId="20" fillId="0" borderId="52" xfId="0" applyNumberFormat="1" applyFont="1" applyBorder="1"/>
    <xf numFmtId="2" fontId="20" fillId="0" borderId="58" xfId="0" applyNumberFormat="1" applyFont="1" applyBorder="1"/>
    <xf numFmtId="2" fontId="20" fillId="0" borderId="53" xfId="0" applyNumberFormat="1" applyFont="1" applyBorder="1"/>
    <xf numFmtId="2" fontId="20" fillId="0" borderId="54" xfId="0" applyNumberFormat="1" applyFont="1" applyBorder="1"/>
    <xf numFmtId="2" fontId="20" fillId="0" borderId="62" xfId="0" applyNumberFormat="1" applyFont="1" applyBorder="1"/>
    <xf numFmtId="2" fontId="20" fillId="0" borderId="55" xfId="0" applyNumberFormat="1" applyFont="1" applyBorder="1"/>
    <xf numFmtId="2" fontId="20" fillId="0" borderId="59" xfId="0" applyNumberFormat="1" applyFont="1" applyBorder="1"/>
    <xf numFmtId="0" fontId="2" fillId="0" borderId="33" xfId="0" applyFont="1" applyBorder="1" applyAlignment="1">
      <alignment horizontal="right"/>
    </xf>
    <xf numFmtId="0" fontId="0" fillId="0" borderId="35" xfId="0" applyFill="1" applyBorder="1" applyAlignment="1">
      <alignment horizontal="right"/>
    </xf>
    <xf numFmtId="165" fontId="22" fillId="0" borderId="0" xfId="0" applyNumberFormat="1" applyFont="1" applyBorder="1" applyAlignment="1">
      <alignment horizontal="left"/>
    </xf>
    <xf numFmtId="1" fontId="22" fillId="0" borderId="0" xfId="0" applyNumberFormat="1" applyFont="1" applyBorder="1" applyAlignment="1">
      <alignment horizontal="left"/>
    </xf>
    <xf numFmtId="165" fontId="11" fillId="6" borderId="21" xfId="0" applyNumberFormat="1" applyFont="1" applyFill="1" applyBorder="1" applyAlignment="1" applyProtection="1">
      <alignment horizontal="center"/>
      <protection hidden="1"/>
    </xf>
    <xf numFmtId="165" fontId="11" fillId="3" borderId="19" xfId="0" applyNumberFormat="1" applyFont="1" applyFill="1" applyBorder="1" applyAlignment="1" applyProtection="1">
      <alignment horizontal="center" vertical="center"/>
      <protection hidden="1"/>
    </xf>
    <xf numFmtId="165" fontId="11" fillId="3" borderId="18" xfId="0" applyNumberFormat="1" applyFont="1" applyFill="1" applyBorder="1" applyAlignment="1" applyProtection="1">
      <alignment horizontal="center" vertical="center"/>
      <protection hidden="1"/>
    </xf>
    <xf numFmtId="165" fontId="11" fillId="3" borderId="2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/>
    <xf numFmtId="1" fontId="22" fillId="0" borderId="0" xfId="0" applyNumberFormat="1" applyFont="1" applyFill="1" applyBorder="1" applyAlignment="1">
      <alignment horizontal="left"/>
    </xf>
    <xf numFmtId="2" fontId="23" fillId="0" borderId="0" xfId="0" applyNumberFormat="1" applyFont="1" applyBorder="1" applyAlignment="1">
      <alignment horizontal="left"/>
    </xf>
    <xf numFmtId="164" fontId="22" fillId="0" borderId="0" xfId="0" applyNumberFormat="1" applyFont="1" applyFill="1" applyBorder="1" applyAlignment="1" applyProtection="1">
      <alignment horizontal="center" vertical="top"/>
      <protection hidden="1"/>
    </xf>
    <xf numFmtId="164" fontId="22" fillId="0" borderId="0" xfId="0" applyNumberFormat="1" applyFont="1" applyAlignment="1">
      <alignment horizontal="center"/>
    </xf>
    <xf numFmtId="0" fontId="1" fillId="0" borderId="0" xfId="0" applyFont="1" applyFill="1" applyBorder="1" applyAlignment="1" applyProtection="1">
      <alignment horizontal="left" vertical="top"/>
      <protection hidden="1"/>
    </xf>
    <xf numFmtId="2" fontId="11" fillId="0" borderId="0" xfId="0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Alignment="1"/>
    <xf numFmtId="0" fontId="1" fillId="0" borderId="0" xfId="0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/>
    <xf numFmtId="0" fontId="1" fillId="0" borderId="0" xfId="0" applyFont="1" applyFill="1" applyBorder="1" applyAlignment="1" applyProtection="1">
      <alignment horizontal="left"/>
      <protection hidden="1"/>
    </xf>
    <xf numFmtId="2" fontId="11" fillId="0" borderId="0" xfId="0" applyNumberFormat="1" applyFont="1" applyFill="1" applyBorder="1" applyAlignment="1" applyProtection="1">
      <alignment horizontal="center"/>
      <protection hidden="1"/>
    </xf>
    <xf numFmtId="165" fontId="11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0" xfId="0" applyBorder="1" applyAlignment="1"/>
    <xf numFmtId="0" fontId="1" fillId="0" borderId="0" xfId="0" applyFont="1" applyFill="1" applyBorder="1"/>
    <xf numFmtId="2" fontId="20" fillId="0" borderId="0" xfId="0" applyNumberFormat="1" applyFont="1" applyBorder="1"/>
    <xf numFmtId="0" fontId="20" fillId="0" borderId="0" xfId="0" applyFont="1" applyBorder="1" applyAlignment="1"/>
    <xf numFmtId="165" fontId="18" fillId="0" borderId="64" xfId="0" applyNumberFormat="1" applyFont="1" applyBorder="1" applyAlignment="1">
      <alignment horizontal="center"/>
    </xf>
    <xf numFmtId="165" fontId="18" fillId="0" borderId="63" xfId="0" applyNumberFormat="1" applyFont="1" applyBorder="1" applyAlignment="1">
      <alignment horizontal="center"/>
    </xf>
    <xf numFmtId="2" fontId="22" fillId="0" borderId="0" xfId="0" applyNumberFormat="1" applyFont="1" applyBorder="1"/>
    <xf numFmtId="2" fontId="24" fillId="7" borderId="0" xfId="0" applyNumberFormat="1" applyFont="1" applyFill="1" applyAlignment="1" applyProtection="1">
      <alignment horizontal="center"/>
      <protection hidden="1"/>
    </xf>
    <xf numFmtId="2" fontId="18" fillId="0" borderId="64" xfId="0" applyNumberFormat="1" applyFont="1" applyBorder="1" applyAlignment="1">
      <alignment horizontal="center"/>
    </xf>
    <xf numFmtId="2" fontId="18" fillId="0" borderId="17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8" fillId="0" borderId="63" xfId="0" applyNumberFormat="1" applyFont="1" applyBorder="1" applyAlignment="1">
      <alignment horizontal="center"/>
    </xf>
    <xf numFmtId="0" fontId="21" fillId="0" borderId="0" xfId="0" applyFont="1" applyFill="1" applyBorder="1" applyAlignment="1" applyProtection="1">
      <alignment horizontal="left" vertical="top"/>
      <protection hidden="1"/>
    </xf>
    <xf numFmtId="0" fontId="7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/>
      <protection hidden="1"/>
    </xf>
    <xf numFmtId="2" fontId="11" fillId="0" borderId="21" xfId="0" applyNumberFormat="1" applyFont="1" applyFill="1" applyBorder="1" applyAlignment="1" applyProtection="1">
      <alignment horizontal="center"/>
      <protection hidden="1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64" xfId="0" applyFont="1" applyBorder="1" applyAlignment="1">
      <alignment horizontal="right"/>
    </xf>
    <xf numFmtId="0" fontId="0" fillId="0" borderId="63" xfId="0" applyBorder="1" applyAlignment="1">
      <alignment horizontal="right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4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 vertical="center" textRotation="90"/>
    </xf>
    <xf numFmtId="0" fontId="0" fillId="0" borderId="0" xfId="0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33" xfId="0" applyFont="1" applyBorder="1" applyAlignment="1">
      <alignment horizontal="right"/>
    </xf>
    <xf numFmtId="0" fontId="0" fillId="0" borderId="35" xfId="0" applyBorder="1" applyAlignment="1">
      <alignment horizontal="right"/>
    </xf>
    <xf numFmtId="0" fontId="2" fillId="0" borderId="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/>
    </xf>
    <xf numFmtId="0" fontId="1" fillId="0" borderId="43" xfId="0" applyFont="1" applyBorder="1" applyAlignment="1"/>
    <xf numFmtId="0" fontId="2" fillId="0" borderId="32" xfId="0" applyFont="1" applyBorder="1" applyAlignment="1"/>
    <xf numFmtId="0" fontId="7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12" fillId="4" borderId="1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" fillId="0" borderId="33" xfId="0" applyFont="1" applyBorder="1" applyAlignment="1"/>
    <xf numFmtId="0" fontId="0" fillId="0" borderId="35" xfId="0" applyBorder="1" applyAlignment="1"/>
    <xf numFmtId="2" fontId="24" fillId="7" borderId="21" xfId="0" applyNumberFormat="1" applyFont="1" applyFill="1" applyBorder="1" applyAlignment="1" applyProtection="1">
      <alignment horizontal="center"/>
      <protection hidden="1"/>
    </xf>
    <xf numFmtId="14" fontId="14" fillId="0" borderId="0" xfId="0" applyNumberFormat="1" applyFont="1" applyAlignment="1">
      <alignment horizontal="left"/>
    </xf>
  </cellXfs>
  <cellStyles count="1">
    <cellStyle name="Normal" xfId="0" builtinId="0"/>
  </cellStyles>
  <dxfs count="8"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</xdr:colOff>
      <xdr:row>1</xdr:row>
      <xdr:rowOff>0</xdr:rowOff>
    </xdr:from>
    <xdr:to>
      <xdr:col>15</xdr:col>
      <xdr:colOff>354874</xdr:colOff>
      <xdr:row>39</xdr:row>
      <xdr:rowOff>115388</xdr:rowOff>
    </xdr:to>
    <xdr:pic>
      <xdr:nvPicPr>
        <xdr:cNvPr id="4191" name="Picture 18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6660" y="167640"/>
          <a:ext cx="2709454" cy="24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</xdr:colOff>
      <xdr:row>36</xdr:row>
      <xdr:rowOff>60960</xdr:rowOff>
    </xdr:from>
    <xdr:to>
      <xdr:col>1</xdr:col>
      <xdr:colOff>2590800</xdr:colOff>
      <xdr:row>53</xdr:row>
      <xdr:rowOff>190500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DA7FC46-7829-462B-BD44-39B012C2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" y="1912620"/>
          <a:ext cx="2346960" cy="2644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27</xdr:row>
      <xdr:rowOff>38100</xdr:rowOff>
    </xdr:from>
    <xdr:to>
      <xdr:col>15</xdr:col>
      <xdr:colOff>571500</xdr:colOff>
      <xdr:row>39</xdr:row>
      <xdr:rowOff>68581</xdr:rowOff>
    </xdr:to>
    <xdr:pic>
      <xdr:nvPicPr>
        <xdr:cNvPr id="9297" name="Picture 18">
          <a:extLst>
            <a:ext uri="{FF2B5EF4-FFF2-40B4-BE49-F238E27FC236}">
              <a16:creationId xmlns:a16="http://schemas.microsoft.com/office/drawing/2014/main" id="{00000000-0008-0000-0100-00005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0540" y="1935480"/>
          <a:ext cx="316992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</xdr:colOff>
      <xdr:row>28</xdr:row>
      <xdr:rowOff>30480</xdr:rowOff>
    </xdr:from>
    <xdr:to>
      <xdr:col>1</xdr:col>
      <xdr:colOff>3063240</xdr:colOff>
      <xdr:row>51</xdr:row>
      <xdr:rowOff>144780</xdr:rowOff>
    </xdr:to>
    <xdr:pic>
      <xdr:nvPicPr>
        <xdr:cNvPr id="9298" name="Image 1">
          <a:extLst>
            <a:ext uri="{FF2B5EF4-FFF2-40B4-BE49-F238E27FC236}">
              <a16:creationId xmlns:a16="http://schemas.microsoft.com/office/drawing/2014/main" id="{00000000-0008-0000-0100-00005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2156460"/>
          <a:ext cx="3048000" cy="53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36</xdr:row>
      <xdr:rowOff>121920</xdr:rowOff>
    </xdr:from>
    <xdr:to>
      <xdr:col>1</xdr:col>
      <xdr:colOff>2499360</xdr:colOff>
      <xdr:row>54</xdr:row>
      <xdr:rowOff>22860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1C24955-3E75-4039-989F-FDF008202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73580"/>
          <a:ext cx="2346960" cy="2644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</xdr:colOff>
      <xdr:row>1</xdr:row>
      <xdr:rowOff>22860</xdr:rowOff>
    </xdr:from>
    <xdr:to>
      <xdr:col>15</xdr:col>
      <xdr:colOff>347254</xdr:colOff>
      <xdr:row>39</xdr:row>
      <xdr:rowOff>138248</xdr:rowOff>
    </xdr:to>
    <xdr:pic>
      <xdr:nvPicPr>
        <xdr:cNvPr id="4" name="Picture 18">
          <a:extLst>
            <a:ext uri="{FF2B5EF4-FFF2-40B4-BE49-F238E27FC236}">
              <a16:creationId xmlns:a16="http://schemas.microsoft.com/office/drawing/2014/main" id="{8078A55A-D9D2-4585-A5B1-A3F6F465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9040" y="190500"/>
          <a:ext cx="2709454" cy="2485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28</xdr:row>
      <xdr:rowOff>30480</xdr:rowOff>
    </xdr:from>
    <xdr:to>
      <xdr:col>15</xdr:col>
      <xdr:colOff>632460</xdr:colOff>
      <xdr:row>40</xdr:row>
      <xdr:rowOff>106680</xdr:rowOff>
    </xdr:to>
    <xdr:pic>
      <xdr:nvPicPr>
        <xdr:cNvPr id="12295" name="Picture 18">
          <a:extLst>
            <a:ext uri="{FF2B5EF4-FFF2-40B4-BE49-F238E27FC236}">
              <a16:creationId xmlns:a16="http://schemas.microsoft.com/office/drawing/2014/main" id="{00000000-0008-0000-0300-000007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1160" y="6179820"/>
          <a:ext cx="316992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</xdr:colOff>
      <xdr:row>28</xdr:row>
      <xdr:rowOff>76200</xdr:rowOff>
    </xdr:from>
    <xdr:to>
      <xdr:col>1</xdr:col>
      <xdr:colOff>3078480</xdr:colOff>
      <xdr:row>52</xdr:row>
      <xdr:rowOff>202474</xdr:rowOff>
    </xdr:to>
    <xdr:pic>
      <xdr:nvPicPr>
        <xdr:cNvPr id="12296" name="Image 1">
          <a:extLst>
            <a:ext uri="{FF2B5EF4-FFF2-40B4-BE49-F238E27FC236}">
              <a16:creationId xmlns:a16="http://schemas.microsoft.com/office/drawing/2014/main" id="{00000000-0008-0000-0300-000008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2202180"/>
          <a:ext cx="3048000" cy="53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B71"/>
  <sheetViews>
    <sheetView tabSelected="1" zoomScaleNormal="100" workbookViewId="0">
      <selection activeCell="M56" sqref="M56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2.109375" bestFit="1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8.5546875" hidden="1" customWidth="1"/>
    <col min="10" max="10" width="12.6640625" hidden="1" customWidth="1"/>
    <col min="11" max="11" width="8.77734375" hidden="1" customWidth="1"/>
    <col min="12" max="16" width="8.6640625" customWidth="1"/>
    <col min="17" max="18" width="5.77734375" hidden="1" customWidth="1"/>
    <col min="19" max="54" width="4.77734375" hidden="1" customWidth="1"/>
    <col min="55" max="67" width="5.77734375" customWidth="1"/>
  </cols>
  <sheetData>
    <row r="1" spans="2:18" x14ac:dyDescent="0.25">
      <c r="B1" s="29" t="s">
        <v>68</v>
      </c>
    </row>
    <row r="2" spans="2:18" ht="20.100000000000001" customHeight="1" x14ac:dyDescent="0.25">
      <c r="B2" s="185" t="s">
        <v>62</v>
      </c>
      <c r="C2" s="186"/>
      <c r="D2" s="186"/>
      <c r="E2" s="186"/>
      <c r="I2" s="195" t="s">
        <v>47</v>
      </c>
      <c r="J2" s="195"/>
      <c r="K2" s="195"/>
    </row>
    <row r="3" spans="2:18" ht="5.0999999999999996" customHeight="1" thickBot="1" x14ac:dyDescent="0.3"/>
    <row r="4" spans="2:18" ht="18" customHeight="1" thickBot="1" x14ac:dyDescent="0.3">
      <c r="B4" s="26" t="s">
        <v>40</v>
      </c>
      <c r="D4" s="13" t="s">
        <v>8</v>
      </c>
      <c r="E4" s="16">
        <v>3</v>
      </c>
      <c r="G4" s="54" t="s">
        <v>43</v>
      </c>
      <c r="H4" s="55">
        <f>E4/COS(E7*PI()/180)</f>
        <v>3.0462798356572351</v>
      </c>
      <c r="I4" s="40" t="s">
        <v>2</v>
      </c>
      <c r="J4" s="41" t="s">
        <v>32</v>
      </c>
    </row>
    <row r="5" spans="2:18" ht="18" hidden="1" customHeight="1" x14ac:dyDescent="0.25">
      <c r="D5" s="14" t="s">
        <v>6</v>
      </c>
      <c r="E5" s="17">
        <v>0</v>
      </c>
      <c r="I5" s="58">
        <v>5</v>
      </c>
      <c r="J5" s="59">
        <v>0.8</v>
      </c>
      <c r="K5" s="31"/>
    </row>
    <row r="6" spans="2:18" ht="18" customHeight="1" x14ac:dyDescent="0.25">
      <c r="B6" s="28" t="s">
        <v>24</v>
      </c>
      <c r="D6" s="14" t="s">
        <v>7</v>
      </c>
      <c r="E6" s="17">
        <v>0.7</v>
      </c>
      <c r="I6" s="60">
        <v>10</v>
      </c>
      <c r="J6" s="61">
        <v>0.8</v>
      </c>
    </row>
    <row r="7" spans="2:18" ht="18" customHeight="1" x14ac:dyDescent="0.25">
      <c r="B7" s="28" t="s">
        <v>26</v>
      </c>
      <c r="D7" s="14" t="s">
        <v>9</v>
      </c>
      <c r="E7" s="18">
        <v>10</v>
      </c>
      <c r="I7" s="60">
        <v>15</v>
      </c>
      <c r="J7" s="61">
        <v>0.8</v>
      </c>
      <c r="L7" s="181"/>
      <c r="M7" s="78"/>
      <c r="N7" s="78"/>
      <c r="O7" s="78"/>
      <c r="P7" s="78"/>
      <c r="Q7" s="78"/>
    </row>
    <row r="8" spans="2:18" ht="18" customHeight="1" x14ac:dyDescent="0.25">
      <c r="B8" s="28" t="s">
        <v>25</v>
      </c>
      <c r="D8" s="14" t="s">
        <v>0</v>
      </c>
      <c r="E8" s="18">
        <v>45</v>
      </c>
      <c r="I8" s="60">
        <v>20</v>
      </c>
      <c r="J8" s="61">
        <v>0.8</v>
      </c>
      <c r="L8" s="181"/>
      <c r="M8" s="78"/>
      <c r="N8" s="78"/>
      <c r="O8" s="78"/>
      <c r="P8" s="78"/>
      <c r="Q8" s="78"/>
      <c r="R8" s="11"/>
    </row>
    <row r="9" spans="2:18" ht="18" customHeight="1" thickBot="1" x14ac:dyDescent="0.3">
      <c r="B9" s="106" t="s">
        <v>61</v>
      </c>
      <c r="D9" s="15" t="s">
        <v>1</v>
      </c>
      <c r="E9" s="19">
        <v>35</v>
      </c>
      <c r="I9" s="60">
        <v>25</v>
      </c>
      <c r="J9" s="61">
        <v>0.8</v>
      </c>
      <c r="L9" s="182"/>
      <c r="M9" s="79"/>
      <c r="N9" s="79"/>
      <c r="O9" s="79"/>
      <c r="P9" s="79"/>
      <c r="Q9" s="79"/>
      <c r="R9" s="11"/>
    </row>
    <row r="10" spans="2:18" ht="18" hidden="1" customHeight="1" x14ac:dyDescent="0.25">
      <c r="D10" s="12" t="s">
        <v>39</v>
      </c>
      <c r="E10" s="46">
        <v>366.21</v>
      </c>
      <c r="G10" s="54" t="s">
        <v>41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8" ht="18" hidden="1" customHeight="1" x14ac:dyDescent="0.25">
      <c r="D11" s="9" t="s">
        <v>20</v>
      </c>
      <c r="E11" s="47">
        <v>83.33</v>
      </c>
      <c r="G11" s="54" t="s">
        <v>42</v>
      </c>
      <c r="H11">
        <f>(70000000000*(E10/100000000))+(210000000000*(E11/100000000))</f>
        <v>431340</v>
      </c>
      <c r="I11" s="60">
        <v>31</v>
      </c>
      <c r="J11" s="61">
        <f t="shared" si="0"/>
        <v>0.77333333333333343</v>
      </c>
    </row>
    <row r="12" spans="2:18" ht="18" hidden="1" customHeight="1" x14ac:dyDescent="0.25">
      <c r="D12" s="9" t="s">
        <v>48</v>
      </c>
      <c r="E12" s="48">
        <f>ROUND(E5/E6,0)-1</f>
        <v>-1</v>
      </c>
      <c r="I12" s="60">
        <v>32</v>
      </c>
      <c r="J12" s="61">
        <f t="shared" si="0"/>
        <v>0.7466666666666667</v>
      </c>
    </row>
    <row r="13" spans="2:18" ht="18" hidden="1" customHeight="1" x14ac:dyDescent="0.25">
      <c r="D13" s="9" t="s">
        <v>22</v>
      </c>
      <c r="E13" s="49">
        <v>6.5510000000000002</v>
      </c>
      <c r="I13" s="60">
        <v>33</v>
      </c>
      <c r="J13" s="61">
        <f t="shared" si="0"/>
        <v>0.72000000000000008</v>
      </c>
    </row>
    <row r="14" spans="2:18" ht="18" hidden="1" customHeight="1" x14ac:dyDescent="0.25">
      <c r="D14" s="9" t="s">
        <v>23</v>
      </c>
      <c r="E14" s="49">
        <v>14.401</v>
      </c>
      <c r="I14" s="60">
        <v>34</v>
      </c>
      <c r="J14" s="61">
        <f t="shared" si="0"/>
        <v>0.69333333333333336</v>
      </c>
    </row>
    <row r="15" spans="2:18" ht="18" hidden="1" customHeight="1" thickBot="1" x14ac:dyDescent="0.3">
      <c r="D15" s="1" t="s">
        <v>3</v>
      </c>
      <c r="E15" s="49">
        <v>2.6459999999999999</v>
      </c>
      <c r="I15" s="62">
        <v>35</v>
      </c>
      <c r="J15" s="63">
        <f t="shared" si="0"/>
        <v>0.66666666666666663</v>
      </c>
    </row>
    <row r="16" spans="2:18" ht="18" hidden="1" customHeight="1" x14ac:dyDescent="0.25">
      <c r="D16" s="1" t="s">
        <v>4</v>
      </c>
      <c r="E16" s="49">
        <v>8.0190000000000001</v>
      </c>
      <c r="I16" s="33" t="s">
        <v>33</v>
      </c>
      <c r="J16" s="34">
        <f>VLOOKUP(E7,I5:J15,2)</f>
        <v>0.8</v>
      </c>
    </row>
    <row r="17" spans="3:54" ht="18" hidden="1" customHeight="1" x14ac:dyDescent="0.25">
      <c r="D17" s="50"/>
      <c r="E17" s="51"/>
      <c r="F17" s="4"/>
      <c r="G17" s="4"/>
      <c r="H17" s="4"/>
      <c r="I17" s="35" t="s">
        <v>36</v>
      </c>
      <c r="J17" s="39">
        <f>J16*E8</f>
        <v>36</v>
      </c>
    </row>
    <row r="18" spans="3:54" ht="18" hidden="1" customHeight="1" thickBot="1" x14ac:dyDescent="0.3">
      <c r="D18" s="52"/>
      <c r="E18" s="53"/>
      <c r="F18" s="4"/>
      <c r="G18" s="4"/>
      <c r="H18" s="4"/>
      <c r="I18" s="36" t="s">
        <v>60</v>
      </c>
      <c r="J18" s="38">
        <f>E5-(0.041*2)-(0.022*E12)</f>
        <v>-6.0000000000000005E-2</v>
      </c>
    </row>
    <row r="19" spans="3:54" s="3" customFormat="1" ht="18" hidden="1" customHeight="1" x14ac:dyDescent="0.25">
      <c r="C19" s="187">
        <v>1</v>
      </c>
      <c r="D19" s="2"/>
      <c r="E19" s="30"/>
      <c r="F19" s="153"/>
      <c r="H19" s="5"/>
      <c r="I19" s="196" t="s">
        <v>37</v>
      </c>
      <c r="J19" s="196"/>
      <c r="K19" s="196"/>
    </row>
    <row r="20" spans="3:54" ht="18" hidden="1" customHeight="1" x14ac:dyDescent="0.25">
      <c r="C20" s="188"/>
      <c r="D20" s="1" t="s">
        <v>17</v>
      </c>
      <c r="E20" s="30">
        <f>($J$17*$E$4/2)+((($E$9*(1-0.088))+($E$15/$E$6))*($H$4)/2)+$E$13</f>
        <v>114.92709506648166</v>
      </c>
      <c r="F20" s="147"/>
      <c r="G20" s="146"/>
      <c r="H20" s="4"/>
      <c r="I20" s="193" t="s">
        <v>38</v>
      </c>
      <c r="J20" s="194"/>
      <c r="K20" s="194"/>
    </row>
    <row r="21" spans="3:54" ht="18" hidden="1" customHeight="1" x14ac:dyDescent="0.25">
      <c r="C21" s="197">
        <v>2</v>
      </c>
      <c r="D21" s="1"/>
      <c r="E21" s="30"/>
      <c r="F21" s="4"/>
      <c r="G21" s="147"/>
      <c r="H21" s="4"/>
    </row>
    <row r="22" spans="3:54" ht="18" hidden="1" customHeight="1" x14ac:dyDescent="0.25">
      <c r="C22" s="188"/>
      <c r="D22" s="1" t="s">
        <v>17</v>
      </c>
      <c r="E22" s="30">
        <f>(J17*E4/2)+(((E9*(1-0.088))+(E16/E6))*(H4)/2)+E13</f>
        <v>126.61828189290046</v>
      </c>
      <c r="F22" s="4"/>
      <c r="G22" s="146"/>
      <c r="H22" s="4"/>
    </row>
    <row r="23" spans="3:54" ht="18" hidden="1" customHeight="1" x14ac:dyDescent="0.25">
      <c r="C23" s="197">
        <v>3</v>
      </c>
      <c r="D23" s="1"/>
      <c r="E23" s="30"/>
      <c r="F23" s="4"/>
      <c r="G23" s="147"/>
      <c r="H23" s="4"/>
    </row>
    <row r="24" spans="3:54" ht="18" hidden="1" customHeight="1" x14ac:dyDescent="0.25">
      <c r="C24" s="188"/>
      <c r="D24" s="1" t="s">
        <v>17</v>
      </c>
      <c r="E24" s="30">
        <f>(J17*E4/2)+(((E9*(1-0.088))+(E15/E6))*(H4)/2)+E14</f>
        <v>122.77709506648165</v>
      </c>
      <c r="F24" s="4"/>
      <c r="G24" s="146"/>
      <c r="H24" s="4"/>
      <c r="V24" s="80"/>
    </row>
    <row r="25" spans="3:54" ht="18" hidden="1" customHeight="1" x14ac:dyDescent="0.25">
      <c r="C25" s="197">
        <v>4</v>
      </c>
      <c r="D25" s="1"/>
      <c r="E25" s="30"/>
      <c r="F25" s="4"/>
      <c r="G25" s="147"/>
      <c r="H25" s="4"/>
    </row>
    <row r="26" spans="3:54" ht="18" hidden="1" customHeight="1" x14ac:dyDescent="0.25">
      <c r="C26" s="188"/>
      <c r="D26" s="1" t="s">
        <v>17</v>
      </c>
      <c r="E26" s="30">
        <f>(J17*E4/2)+(((E9*(1-0.088))+(E16/E6))*(H4)/2)+E14</f>
        <v>134.46828189290045</v>
      </c>
      <c r="F26" s="4"/>
      <c r="G26" s="146"/>
      <c r="H26" s="4"/>
    </row>
    <row r="27" spans="3:54" ht="18" hidden="1" customHeight="1" x14ac:dyDescent="0.25">
      <c r="D27" s="10"/>
      <c r="E27" s="5"/>
      <c r="F27" s="4"/>
      <c r="G27" s="4"/>
      <c r="H27" s="4"/>
    </row>
    <row r="28" spans="3:54" ht="18" hidden="1" customHeight="1" x14ac:dyDescent="0.3">
      <c r="C28" s="201"/>
      <c r="D28" s="202"/>
      <c r="E28" s="165"/>
      <c r="F28" s="4"/>
      <c r="G28" s="4"/>
      <c r="H28" s="4"/>
    </row>
    <row r="29" spans="3:54" ht="18" hidden="1" customHeight="1" x14ac:dyDescent="0.25">
      <c r="D29" s="203"/>
      <c r="E29" s="204"/>
      <c r="F29" s="4"/>
      <c r="G29" s="4"/>
      <c r="H29" s="4"/>
      <c r="Q29" s="96" t="s">
        <v>51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</row>
    <row r="30" spans="3:54" ht="18" customHeight="1" x14ac:dyDescent="0.25">
      <c r="C30" s="160"/>
      <c r="D30" s="160"/>
      <c r="E30" s="161"/>
      <c r="F30" s="154"/>
      <c r="G30" s="7"/>
      <c r="H30" s="7"/>
      <c r="Q30" s="191" t="s">
        <v>52</v>
      </c>
      <c r="R30" s="192"/>
      <c r="S30" s="176">
        <v>2</v>
      </c>
      <c r="T30" s="177">
        <v>2</v>
      </c>
      <c r="U30" s="178">
        <v>2</v>
      </c>
      <c r="V30" s="179">
        <v>2</v>
      </c>
      <c r="W30" s="177">
        <v>2.5</v>
      </c>
      <c r="X30" s="177">
        <v>2.5</v>
      </c>
      <c r="Y30" s="178">
        <v>2.5</v>
      </c>
      <c r="Z30" s="177">
        <v>2.5</v>
      </c>
      <c r="AA30" s="176">
        <v>3</v>
      </c>
      <c r="AB30" s="177">
        <v>3</v>
      </c>
      <c r="AC30" s="178">
        <v>3</v>
      </c>
      <c r="AD30" s="179">
        <v>3</v>
      </c>
      <c r="AE30" s="177">
        <v>3.5</v>
      </c>
      <c r="AF30" s="177">
        <v>3.5</v>
      </c>
      <c r="AG30" s="178">
        <v>3.5</v>
      </c>
      <c r="AH30" s="177">
        <v>3.5</v>
      </c>
      <c r="AI30" s="176">
        <v>4</v>
      </c>
      <c r="AJ30" s="177">
        <v>4</v>
      </c>
      <c r="AK30" s="178">
        <v>4</v>
      </c>
      <c r="AL30" s="179">
        <v>4</v>
      </c>
      <c r="AM30" s="177">
        <v>4.5</v>
      </c>
      <c r="AN30" s="177">
        <v>4.5</v>
      </c>
      <c r="AO30" s="178">
        <v>4.5</v>
      </c>
      <c r="AP30" s="177">
        <v>4.5</v>
      </c>
      <c r="AQ30" s="176">
        <v>5</v>
      </c>
      <c r="AR30" s="177">
        <v>5</v>
      </c>
      <c r="AS30" s="178">
        <v>5</v>
      </c>
      <c r="AT30" s="179">
        <v>5</v>
      </c>
      <c r="AU30" s="177">
        <v>5.5</v>
      </c>
      <c r="AV30" s="177">
        <v>5.5</v>
      </c>
      <c r="AW30" s="178">
        <v>5.5</v>
      </c>
      <c r="AX30" s="177">
        <v>5.5</v>
      </c>
      <c r="AY30" s="176">
        <v>6</v>
      </c>
      <c r="AZ30" s="177">
        <v>6</v>
      </c>
      <c r="BA30" s="178">
        <v>6</v>
      </c>
      <c r="BB30" s="179">
        <v>6</v>
      </c>
    </row>
    <row r="31" spans="3:54" ht="18" hidden="1" customHeight="1" x14ac:dyDescent="0.3">
      <c r="C31" s="74">
        <v>1</v>
      </c>
      <c r="D31" s="157" t="s">
        <v>45</v>
      </c>
      <c r="E31" s="158">
        <f>1*((((5*($H$10*10000))/($E20*(5/384)))^(1/4))/100)</f>
        <v>3.0421754587006182</v>
      </c>
      <c r="F31" s="6"/>
      <c r="G31" s="7"/>
      <c r="H31" s="7"/>
      <c r="Q31" s="189" t="s">
        <v>2</v>
      </c>
      <c r="R31" s="190"/>
      <c r="S31" s="104">
        <v>5</v>
      </c>
      <c r="T31" s="104">
        <v>15</v>
      </c>
      <c r="U31" s="104">
        <v>25</v>
      </c>
      <c r="V31" s="104">
        <v>35</v>
      </c>
      <c r="W31" s="104">
        <v>5</v>
      </c>
      <c r="X31" s="104">
        <v>15</v>
      </c>
      <c r="Y31" s="104">
        <v>25</v>
      </c>
      <c r="Z31" s="104">
        <v>35</v>
      </c>
      <c r="AA31" s="104">
        <v>5</v>
      </c>
      <c r="AB31" s="104">
        <v>15</v>
      </c>
      <c r="AC31" s="104">
        <v>25</v>
      </c>
      <c r="AD31" s="104">
        <v>35</v>
      </c>
      <c r="AE31" s="104">
        <v>5</v>
      </c>
      <c r="AF31" s="104">
        <v>15</v>
      </c>
      <c r="AG31" s="104">
        <v>25</v>
      </c>
      <c r="AH31" s="104">
        <v>35</v>
      </c>
      <c r="AI31" s="104">
        <v>5</v>
      </c>
      <c r="AJ31" s="104">
        <v>15</v>
      </c>
      <c r="AK31" s="104">
        <v>25</v>
      </c>
      <c r="AL31" s="104">
        <v>35</v>
      </c>
      <c r="AM31" s="104">
        <v>5</v>
      </c>
      <c r="AN31" s="104">
        <v>15</v>
      </c>
      <c r="AO31" s="104">
        <v>25</v>
      </c>
      <c r="AP31" s="104">
        <v>35</v>
      </c>
      <c r="AQ31" s="104">
        <v>5</v>
      </c>
      <c r="AR31" s="104">
        <v>15</v>
      </c>
      <c r="AS31" s="104">
        <v>25</v>
      </c>
      <c r="AT31" s="104">
        <v>35</v>
      </c>
      <c r="AU31" s="104">
        <v>5</v>
      </c>
      <c r="AV31" s="104">
        <v>15</v>
      </c>
      <c r="AW31" s="104">
        <v>25</v>
      </c>
      <c r="AX31" s="104">
        <v>35</v>
      </c>
      <c r="AY31" s="104">
        <v>5</v>
      </c>
      <c r="AZ31" s="104">
        <v>15</v>
      </c>
      <c r="BA31" s="104">
        <v>25</v>
      </c>
      <c r="BB31" s="104">
        <v>35</v>
      </c>
    </row>
    <row r="32" spans="3:54" ht="18" hidden="1" customHeight="1" x14ac:dyDescent="0.3">
      <c r="C32" s="74"/>
      <c r="D32" s="180" t="s">
        <v>64</v>
      </c>
      <c r="E32" s="155"/>
      <c r="F32" s="6"/>
      <c r="G32" s="7"/>
      <c r="H32" s="7"/>
      <c r="Q32" s="198" t="s">
        <v>49</v>
      </c>
      <c r="R32" s="104">
        <v>45</v>
      </c>
      <c r="S32" s="170">
        <f>(((5*($H$10*10000))/(((((VLOOKUP(S$31,$I$5:$J$15,2))*$R32)*(S$30/2))+((($E$9*(1-0.088))+($E$15/$E$6))*((S$30/2)/COS(S$31*PI()/180)))+$E$13)*(5/384)))^(1/4))/100</f>
        <v>3.3475598088028891</v>
      </c>
      <c r="T32" s="170">
        <f t="shared" ref="T32:BB36" si="1">(((5*($H$10*10000))/(((((VLOOKUP(T$31,$I$5:$J$15,2))*$R32)*(T$30/2))+((($E$9*(1-0.088))+($E$15/$E$6))*((T$30/2)/COS(T$31*PI()/180)))+$E$13)*(5/384)))^(1/4))/100</f>
        <v>3.3356765853930641</v>
      </c>
      <c r="U32" s="170">
        <f t="shared" si="1"/>
        <v>3.3106537897621306</v>
      </c>
      <c r="V32" s="170">
        <f t="shared" si="1"/>
        <v>3.3291816010329014</v>
      </c>
      <c r="W32" s="170">
        <f t="shared" si="1"/>
        <v>3.1792957176210774</v>
      </c>
      <c r="X32" s="170">
        <f t="shared" si="1"/>
        <v>3.1678196816945934</v>
      </c>
      <c r="Y32" s="170">
        <f t="shared" si="1"/>
        <v>3.1436654619798485</v>
      </c>
      <c r="Z32" s="170">
        <f t="shared" si="1"/>
        <v>3.161548702569807</v>
      </c>
      <c r="AA32" s="170">
        <f t="shared" si="1"/>
        <v>3.0463025520719702</v>
      </c>
      <c r="AB32" s="170">
        <f t="shared" si="1"/>
        <v>3.0351816776960878</v>
      </c>
      <c r="AC32" s="170">
        <f t="shared" si="1"/>
        <v>3.0117823885062172</v>
      </c>
      <c r="AD32" s="170">
        <f t="shared" si="1"/>
        <v>3.0291057364238467</v>
      </c>
      <c r="AE32" s="170">
        <f t="shared" si="1"/>
        <v>2.9371689184837608</v>
      </c>
      <c r="AF32" s="170">
        <f t="shared" si="1"/>
        <v>2.9263587472402435</v>
      </c>
      <c r="AG32" s="170">
        <f t="shared" si="1"/>
        <v>2.9036184430213314</v>
      </c>
      <c r="AH32" s="170">
        <f t="shared" si="1"/>
        <v>2.92045324165999</v>
      </c>
      <c r="AI32" s="170">
        <f t="shared" si="1"/>
        <v>2.8451503806356344</v>
      </c>
      <c r="AJ32" s="170">
        <f t="shared" si="1"/>
        <v>2.8346142479830991</v>
      </c>
      <c r="AK32" s="170">
        <f t="shared" si="1"/>
        <v>2.8124542949975644</v>
      </c>
      <c r="AL32" s="170">
        <f t="shared" si="1"/>
        <v>2.8288589527222552</v>
      </c>
      <c r="AM32" s="170">
        <f t="shared" si="1"/>
        <v>2.7659508138864379</v>
      </c>
      <c r="AN32" s="170">
        <f t="shared" si="1"/>
        <v>2.7556585625472616</v>
      </c>
      <c r="AO32" s="170">
        <f t="shared" si="1"/>
        <v>2.7340145308584498</v>
      </c>
      <c r="AP32" s="170">
        <f t="shared" si="1"/>
        <v>2.7500368740371561</v>
      </c>
      <c r="AQ32" s="170">
        <f t="shared" si="1"/>
        <v>2.696676299975632</v>
      </c>
      <c r="AR32" s="170">
        <f t="shared" si="1"/>
        <v>2.6866029490993379</v>
      </c>
      <c r="AS32" s="170">
        <f t="shared" si="1"/>
        <v>2.6654216074160515</v>
      </c>
      <c r="AT32" s="170">
        <f t="shared" si="1"/>
        <v>2.6811011318457427</v>
      </c>
      <c r="AU32" s="170">
        <f t="shared" si="1"/>
        <v>2.6352909834210698</v>
      </c>
      <c r="AV32" s="170">
        <f t="shared" si="1"/>
        <v>2.6254156341006532</v>
      </c>
      <c r="AW32" s="170">
        <f t="shared" si="1"/>
        <v>2.6046525339275695</v>
      </c>
      <c r="AX32" s="170">
        <f t="shared" si="1"/>
        <v>2.6200222080297122</v>
      </c>
      <c r="AY32" s="170">
        <f t="shared" si="1"/>
        <v>2.5803120521948255</v>
      </c>
      <c r="AZ32" s="170">
        <f t="shared" si="1"/>
        <v>2.5706170384066795</v>
      </c>
      <c r="BA32" s="170">
        <f t="shared" si="1"/>
        <v>2.5502346614698044</v>
      </c>
      <c r="BB32" s="170">
        <f t="shared" si="1"/>
        <v>2.5653223063881256</v>
      </c>
    </row>
    <row r="33" spans="3:54" ht="18" hidden="1" customHeight="1" x14ac:dyDescent="0.3">
      <c r="C33" s="74"/>
      <c r="D33" s="75"/>
      <c r="E33" s="70"/>
      <c r="F33" s="6"/>
      <c r="G33" s="7"/>
      <c r="H33" s="7"/>
      <c r="Q33" s="199"/>
      <c r="R33" s="104">
        <v>55</v>
      </c>
      <c r="S33" s="170">
        <f t="shared" ref="S33:AH36" si="2">(((5*($H$10*10000))/(((((VLOOKUP(S$31,$I$5:$J$15,2))*$R33)*(S$30/2))+((($E$9*(1-0.088))+($E$15/$E$6))*((S$30/2)/COS(S$31*PI()/180)))+$E$13)*(5/384)))^(1/4))/100</f>
        <v>3.267211921475718</v>
      </c>
      <c r="T33" s="170">
        <f t="shared" si="2"/>
        <v>3.256679337738194</v>
      </c>
      <c r="U33" s="170">
        <f t="shared" si="2"/>
        <v>3.234444650399614</v>
      </c>
      <c r="V33" s="170">
        <f t="shared" si="2"/>
        <v>3.2633284398881703</v>
      </c>
      <c r="W33" s="170">
        <f t="shared" si="2"/>
        <v>3.1017665358715929</v>
      </c>
      <c r="X33" s="170">
        <f t="shared" si="2"/>
        <v>3.0916145684579028</v>
      </c>
      <c r="Y33" s="170">
        <f t="shared" si="2"/>
        <v>3.0701915388467262</v>
      </c>
      <c r="Z33" s="170">
        <f t="shared" si="2"/>
        <v>3.0980230998174996</v>
      </c>
      <c r="AA33" s="170">
        <f t="shared" si="2"/>
        <v>2.9712162071545816</v>
      </c>
      <c r="AB33" s="170">
        <f t="shared" si="2"/>
        <v>2.9613914806969741</v>
      </c>
      <c r="AC33" s="170">
        <f t="shared" si="2"/>
        <v>2.9406644043543095</v>
      </c>
      <c r="AD33" s="170">
        <f t="shared" si="2"/>
        <v>2.9675932446871154</v>
      </c>
      <c r="AE33" s="170">
        <f t="shared" si="2"/>
        <v>2.8642111169445688</v>
      </c>
      <c r="AF33" s="170">
        <f t="shared" si="2"/>
        <v>2.854670105855055</v>
      </c>
      <c r="AG33" s="170">
        <f t="shared" si="2"/>
        <v>2.8345453889368479</v>
      </c>
      <c r="AH33" s="170">
        <f t="shared" si="2"/>
        <v>2.8606926408261</v>
      </c>
      <c r="AI33" s="170">
        <f t="shared" si="1"/>
        <v>2.7740648269984609</v>
      </c>
      <c r="AJ33" s="170">
        <f t="shared" si="1"/>
        <v>2.7647725113758472</v>
      </c>
      <c r="AK33" s="170">
        <f t="shared" si="1"/>
        <v>2.7451751821730968</v>
      </c>
      <c r="AL33" s="170">
        <f t="shared" si="1"/>
        <v>2.770637962330337</v>
      </c>
      <c r="AM33" s="170">
        <f t="shared" si="1"/>
        <v>2.6965281598510273</v>
      </c>
      <c r="AN33" s="170">
        <f t="shared" si="1"/>
        <v>2.6874561752652526</v>
      </c>
      <c r="AO33" s="170">
        <f t="shared" si="1"/>
        <v>2.6683256809065261</v>
      </c>
      <c r="AP33" s="170">
        <f t="shared" si="1"/>
        <v>2.6931824724940947</v>
      </c>
      <c r="AQ33" s="170">
        <f t="shared" si="1"/>
        <v>2.6287439517874209</v>
      </c>
      <c r="AR33" s="170">
        <f t="shared" si="1"/>
        <v>2.6198690496616321</v>
      </c>
      <c r="AS33" s="170">
        <f t="shared" si="1"/>
        <v>2.6011558556998597</v>
      </c>
      <c r="AT33" s="170">
        <f t="shared" si="1"/>
        <v>2.6254708860537126</v>
      </c>
      <c r="AU33" s="170">
        <f t="shared" si="1"/>
        <v>2.5687050474927453</v>
      </c>
      <c r="AV33" s="170">
        <f t="shared" si="1"/>
        <v>2.5600079280192944</v>
      </c>
      <c r="AW33" s="170">
        <f t="shared" si="1"/>
        <v>2.541670972743483</v>
      </c>
      <c r="AX33" s="170">
        <f t="shared" si="1"/>
        <v>2.5654974987569132</v>
      </c>
      <c r="AY33" s="170">
        <f t="shared" si="1"/>
        <v>2.5149512139139372</v>
      </c>
      <c r="AZ33" s="170">
        <f t="shared" si="1"/>
        <v>2.506415659043117</v>
      </c>
      <c r="BA33" s="170">
        <f t="shared" si="1"/>
        <v>2.4884204757054809</v>
      </c>
      <c r="BB33" s="170">
        <f t="shared" si="1"/>
        <v>2.5118032106343384</v>
      </c>
    </row>
    <row r="34" spans="3:54" ht="18" hidden="1" customHeight="1" x14ac:dyDescent="0.3">
      <c r="C34" s="74"/>
      <c r="D34" s="75"/>
      <c r="E34" s="70"/>
      <c r="F34" s="6"/>
      <c r="G34" s="7"/>
      <c r="H34" s="7"/>
      <c r="Q34" s="199"/>
      <c r="R34" s="104">
        <v>65</v>
      </c>
      <c r="S34" s="170">
        <f t="shared" si="2"/>
        <v>3.1956661078543753</v>
      </c>
      <c r="T34" s="170">
        <f t="shared" si="1"/>
        <v>3.1862309053836486</v>
      </c>
      <c r="U34" s="170">
        <f t="shared" si="1"/>
        <v>3.1662709508841775</v>
      </c>
      <c r="V34" s="170">
        <f t="shared" si="1"/>
        <v>3.2035128308259093</v>
      </c>
      <c r="W34" s="170">
        <f t="shared" si="1"/>
        <v>3.0328544757398244</v>
      </c>
      <c r="X34" s="170">
        <f t="shared" si="1"/>
        <v>3.0237748671518832</v>
      </c>
      <c r="Y34" s="170">
        <f t="shared" si="1"/>
        <v>3.0045733033212532</v>
      </c>
      <c r="Z34" s="170">
        <f t="shared" si="1"/>
        <v>3.0404069078917586</v>
      </c>
      <c r="AA34" s="170">
        <f t="shared" si="1"/>
        <v>2.9045573909837019</v>
      </c>
      <c r="AB34" s="170">
        <f t="shared" si="1"/>
        <v>2.8957801176308453</v>
      </c>
      <c r="AC34" s="170">
        <f t="shared" si="1"/>
        <v>2.8772219805769543</v>
      </c>
      <c r="AD34" s="170">
        <f t="shared" si="1"/>
        <v>2.9118592880347829</v>
      </c>
      <c r="AE34" s="170">
        <f t="shared" si="1"/>
        <v>2.7994997618671347</v>
      </c>
      <c r="AF34" s="170">
        <f t="shared" si="1"/>
        <v>2.7909827648837378</v>
      </c>
      <c r="AG34" s="170">
        <f t="shared" si="1"/>
        <v>2.7729777906606548</v>
      </c>
      <c r="AH34" s="170">
        <f t="shared" si="1"/>
        <v>2.8065858002694575</v>
      </c>
      <c r="AI34" s="170">
        <f t="shared" si="1"/>
        <v>2.7110568773601655</v>
      </c>
      <c r="AJ34" s="170">
        <f t="shared" si="1"/>
        <v>2.7027669161378687</v>
      </c>
      <c r="AK34" s="170">
        <f t="shared" si="1"/>
        <v>2.6852440014966157</v>
      </c>
      <c r="AL34" s="170">
        <f t="shared" si="1"/>
        <v>2.7179545180856017</v>
      </c>
      <c r="AM34" s="170">
        <f t="shared" si="1"/>
        <v>2.6350269539845237</v>
      </c>
      <c r="AN34" s="170">
        <f t="shared" si="1"/>
        <v>2.6269374123916327</v>
      </c>
      <c r="AO34" s="170">
        <f t="shared" si="1"/>
        <v>2.6098397466940777</v>
      </c>
      <c r="AP34" s="170">
        <f t="shared" si="1"/>
        <v>2.6417582139541924</v>
      </c>
      <c r="AQ34" s="170">
        <f t="shared" si="1"/>
        <v>2.5685888731162998</v>
      </c>
      <c r="AR34" s="170">
        <f t="shared" si="1"/>
        <v>2.5606781099698654</v>
      </c>
      <c r="AS34" s="170">
        <f t="shared" si="1"/>
        <v>2.5439595715390895</v>
      </c>
      <c r="AT34" s="170">
        <f t="shared" si="1"/>
        <v>2.5751716703671974</v>
      </c>
      <c r="AU34" s="170">
        <f t="shared" si="1"/>
        <v>2.5097631114305416</v>
      </c>
      <c r="AV34" s="170">
        <f t="shared" si="1"/>
        <v>2.5020132678149256</v>
      </c>
      <c r="AW34" s="170">
        <f t="shared" si="1"/>
        <v>2.4856358388739834</v>
      </c>
      <c r="AX34" s="170">
        <f t="shared" si="1"/>
        <v>2.5162122425163473</v>
      </c>
      <c r="AY34" s="170">
        <f t="shared" si="1"/>
        <v>2.4571108973494207</v>
      </c>
      <c r="AZ34" s="170">
        <f t="shared" si="1"/>
        <v>2.4495070347454742</v>
      </c>
      <c r="BA34" s="170">
        <f t="shared" si="1"/>
        <v>2.4334389423574945</v>
      </c>
      <c r="BB34" s="170">
        <f t="shared" si="1"/>
        <v>2.4634387457389839</v>
      </c>
    </row>
    <row r="35" spans="3:54" ht="18" hidden="1" customHeight="1" x14ac:dyDescent="0.3">
      <c r="C35" s="74"/>
      <c r="D35" s="75"/>
      <c r="E35" s="70"/>
      <c r="F35" s="6"/>
      <c r="G35" s="7"/>
      <c r="H35" s="7"/>
      <c r="Q35" s="199"/>
      <c r="R35" s="104">
        <v>90</v>
      </c>
      <c r="S35" s="170">
        <f t="shared" si="2"/>
        <v>3.0457576867026925</v>
      </c>
      <c r="T35" s="170">
        <f t="shared" si="1"/>
        <v>3.0383278319472136</v>
      </c>
      <c r="U35" s="170">
        <f t="shared" si="1"/>
        <v>3.0225473966413472</v>
      </c>
      <c r="V35" s="170">
        <f t="shared" si="1"/>
        <v>3.0747572967669199</v>
      </c>
      <c r="W35" s="170">
        <f t="shared" si="1"/>
        <v>2.8888076912232066</v>
      </c>
      <c r="X35" s="170">
        <f t="shared" si="1"/>
        <v>2.8816795525701218</v>
      </c>
      <c r="Y35" s="170">
        <f t="shared" si="1"/>
        <v>2.8665432464424363</v>
      </c>
      <c r="Z35" s="170">
        <f t="shared" si="1"/>
        <v>2.9166393784130578</v>
      </c>
      <c r="AA35" s="170">
        <f t="shared" si="1"/>
        <v>2.7654464618527754</v>
      </c>
      <c r="AB35" s="170">
        <f t="shared" si="1"/>
        <v>2.7585699262102019</v>
      </c>
      <c r="AC35" s="170">
        <f t="shared" si="1"/>
        <v>2.7439700562281617</v>
      </c>
      <c r="AD35" s="170">
        <f t="shared" si="1"/>
        <v>2.7923021402081631</v>
      </c>
      <c r="AE35" s="170">
        <f t="shared" si="1"/>
        <v>2.6646118946983712</v>
      </c>
      <c r="AF35" s="170">
        <f t="shared" si="1"/>
        <v>2.6579492759034822</v>
      </c>
      <c r="AG35" s="170">
        <f t="shared" si="1"/>
        <v>2.6438051017936717</v>
      </c>
      <c r="AH35" s="170">
        <f t="shared" si="1"/>
        <v>2.6906366101192707</v>
      </c>
      <c r="AI35" s="170">
        <f t="shared" si="1"/>
        <v>2.579836925472998</v>
      </c>
      <c r="AJ35" s="170">
        <f t="shared" si="1"/>
        <v>2.5733592830555301</v>
      </c>
      <c r="AK35" s="170">
        <f t="shared" si="1"/>
        <v>2.5596089168959155</v>
      </c>
      <c r="AL35" s="170">
        <f t="shared" si="1"/>
        <v>2.6051424006686075</v>
      </c>
      <c r="AM35" s="170">
        <f t="shared" si="1"/>
        <v>2.507034659802752</v>
      </c>
      <c r="AN35" s="170">
        <f t="shared" si="1"/>
        <v>2.5007192581817272</v>
      </c>
      <c r="AO35" s="170">
        <f t="shared" si="1"/>
        <v>2.4873141420400287</v>
      </c>
      <c r="AP35" s="170">
        <f t="shared" si="1"/>
        <v>2.5317088428674679</v>
      </c>
      <c r="AQ35" s="170">
        <f t="shared" si="1"/>
        <v>2.4434687025209918</v>
      </c>
      <c r="AR35" s="170">
        <f t="shared" si="1"/>
        <v>2.437297305501513</v>
      </c>
      <c r="AS35" s="170">
        <f t="shared" si="1"/>
        <v>2.4241985265019119</v>
      </c>
      <c r="AT35" s="170">
        <f t="shared" si="1"/>
        <v>2.467582240347252</v>
      </c>
      <c r="AU35" s="170">
        <f t="shared" si="1"/>
        <v>2.387223159645353</v>
      </c>
      <c r="AV35" s="170">
        <f t="shared" si="1"/>
        <v>2.3811808712238713</v>
      </c>
      <c r="AW35" s="170">
        <f t="shared" si="1"/>
        <v>2.3683566657920405</v>
      </c>
      <c r="AX35" s="170">
        <f t="shared" si="1"/>
        <v>2.4108338235162083</v>
      </c>
      <c r="AY35" s="170">
        <f t="shared" si="1"/>
        <v>2.3369079589201465</v>
      </c>
      <c r="AZ35" s="170">
        <f t="shared" si="1"/>
        <v>2.3309824178898824</v>
      </c>
      <c r="BA35" s="170">
        <f t="shared" si="1"/>
        <v>2.3184064418071366</v>
      </c>
      <c r="BB35" s="170">
        <f t="shared" si="1"/>
        <v>2.3600637312689852</v>
      </c>
    </row>
    <row r="36" spans="3:54" ht="18" hidden="1" customHeight="1" x14ac:dyDescent="0.3">
      <c r="C36" s="162"/>
      <c r="D36" s="162"/>
      <c r="E36" s="165"/>
      <c r="F36" s="8"/>
      <c r="G36" s="7"/>
      <c r="H36" s="7"/>
      <c r="Q36" s="200"/>
      <c r="R36" s="168">
        <v>140</v>
      </c>
      <c r="S36" s="170">
        <f t="shared" si="2"/>
        <v>2.8257707471426206</v>
      </c>
      <c r="T36" s="170">
        <f t="shared" si="1"/>
        <v>2.8206554190003228</v>
      </c>
      <c r="U36" s="170">
        <f t="shared" si="1"/>
        <v>2.8097374386188245</v>
      </c>
      <c r="V36" s="170">
        <f t="shared" si="1"/>
        <v>2.8780784584715837</v>
      </c>
      <c r="W36" s="170">
        <f t="shared" si="1"/>
        <v>2.6781491373198292</v>
      </c>
      <c r="X36" s="170">
        <f t="shared" si="1"/>
        <v>2.673259733762285</v>
      </c>
      <c r="Y36" s="170">
        <f t="shared" si="1"/>
        <v>2.6628252164002628</v>
      </c>
      <c r="Z36" s="170">
        <f t="shared" si="1"/>
        <v>2.7281687333443774</v>
      </c>
      <c r="AA36" s="170">
        <f t="shared" si="1"/>
        <v>2.562481552444376</v>
      </c>
      <c r="AB36" s="170">
        <f t="shared" si="1"/>
        <v>2.5577765947295719</v>
      </c>
      <c r="AC36" s="170">
        <f t="shared" si="1"/>
        <v>2.547736522777714</v>
      </c>
      <c r="AD36" s="170">
        <f t="shared" si="1"/>
        <v>2.6106286336332478</v>
      </c>
      <c r="AE36" s="170">
        <f t="shared" si="1"/>
        <v>2.4681413249633199</v>
      </c>
      <c r="AF36" s="170">
        <f t="shared" si="1"/>
        <v>2.4635910179016216</v>
      </c>
      <c r="AG36" s="170">
        <f t="shared" si="1"/>
        <v>2.4538815308745239</v>
      </c>
      <c r="AH36" s="170">
        <f t="shared" si="1"/>
        <v>2.5147158790948807</v>
      </c>
      <c r="AI36" s="170">
        <f t="shared" si="1"/>
        <v>2.3889536476023121</v>
      </c>
      <c r="AJ36" s="170">
        <f t="shared" si="1"/>
        <v>2.3845357569443628</v>
      </c>
      <c r="AK36" s="170">
        <f t="shared" si="1"/>
        <v>2.3751092396628879</v>
      </c>
      <c r="AL36" s="170">
        <f t="shared" si="1"/>
        <v>2.4341802340283429</v>
      </c>
      <c r="AM36" s="170">
        <f t="shared" si="1"/>
        <v>2.3210334614428754</v>
      </c>
      <c r="AN36" s="170">
        <f t="shared" si="1"/>
        <v>2.3167308607957948</v>
      </c>
      <c r="AO36" s="170">
        <f t="shared" si="1"/>
        <v>2.307550658132107</v>
      </c>
      <c r="AP36" s="170">
        <f t="shared" si="1"/>
        <v>2.3650854279359983</v>
      </c>
      <c r="AQ36" s="170">
        <f t="shared" si="1"/>
        <v>2.2617881871413141</v>
      </c>
      <c r="AR36" s="170">
        <f t="shared" si="1"/>
        <v>2.2575873360144554</v>
      </c>
      <c r="AS36" s="170">
        <f t="shared" si="1"/>
        <v>2.2486244801970328</v>
      </c>
      <c r="AT36" s="170">
        <f t="shared" si="1"/>
        <v>2.304802806505327</v>
      </c>
      <c r="AU36" s="170">
        <f t="shared" si="1"/>
        <v>2.2094073836490002</v>
      </c>
      <c r="AV36" s="170">
        <f t="shared" si="1"/>
        <v>2.2052973428605376</v>
      </c>
      <c r="AW36" s="170">
        <f t="shared" si="1"/>
        <v>2.1965284390300841</v>
      </c>
      <c r="AX36" s="170">
        <f t="shared" si="1"/>
        <v>2.2514956940919801</v>
      </c>
      <c r="AY36" s="170">
        <f t="shared" si="1"/>
        <v>2.1625802713727897</v>
      </c>
      <c r="AZ36" s="170">
        <f t="shared" si="1"/>
        <v>2.1585520418925315</v>
      </c>
      <c r="BA36" s="170">
        <f t="shared" si="1"/>
        <v>2.1499578495678939</v>
      </c>
      <c r="BB36" s="170">
        <f t="shared" si="1"/>
        <v>2.2038337074622909</v>
      </c>
    </row>
    <row r="37" spans="3:54" ht="18" customHeight="1" x14ac:dyDescent="0.3">
      <c r="C37" s="162">
        <v>2</v>
      </c>
      <c r="D37" s="163" t="s">
        <v>65</v>
      </c>
      <c r="E37" s="164">
        <f>1.1*((((5*($H$10*10000))/($E22*(5/384)))^(1/4))/100)</f>
        <v>3.2663178707589235</v>
      </c>
      <c r="F37" s="8"/>
      <c r="G37" s="7"/>
      <c r="H37" s="7"/>
      <c r="Q37" s="171" t="s">
        <v>53</v>
      </c>
      <c r="R37" s="171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</row>
    <row r="38" spans="3:54" ht="18" customHeight="1" x14ac:dyDescent="0.25">
      <c r="C38" s="74"/>
      <c r="D38" s="75"/>
      <c r="E38" s="155"/>
      <c r="F38" s="8"/>
      <c r="G38" s="7"/>
      <c r="H38" s="7"/>
      <c r="Q38" s="198" t="s">
        <v>49</v>
      </c>
      <c r="R38" s="104">
        <v>45</v>
      </c>
      <c r="S38" s="170">
        <f>1.1*((((5*($H$10*10000))/(((((VLOOKUP(S$31,$I$5:$J$15,2))*$R38)*S$30/2)+((($E$9*(1-0.088))+($E$16/$E$6))*(S$30/COS(S$31*PI()/180))/2)+$E$13)*(5/384)))^(1/4))/100)</f>
        <v>3.5970075075063153</v>
      </c>
      <c r="T38" s="170">
        <f t="shared" ref="T38:BB42" si="3">1.1*((((5*($H$10*10000))/(((((VLOOKUP(T$31,$I$5:$J$15,2))*$R38)*T$30/2)+((($E$9*(1-0.088))+($E$16/$E$6))*(T$30/COS(T$31*PI()/180))/2)+$E$13)*(5/384)))^(1/4))/100)</f>
        <v>3.5828951655126864</v>
      </c>
      <c r="U38" s="170">
        <f t="shared" si="3"/>
        <v>3.5532639243944013</v>
      </c>
      <c r="V38" s="170">
        <f t="shared" si="3"/>
        <v>3.5622401120412559</v>
      </c>
      <c r="W38" s="170">
        <f t="shared" si="3"/>
        <v>3.4149069481587664</v>
      </c>
      <c r="X38" s="170">
        <f t="shared" si="3"/>
        <v>3.4013040579987672</v>
      </c>
      <c r="Y38" s="170">
        <f t="shared" si="3"/>
        <v>3.3727556939823491</v>
      </c>
      <c r="Z38" s="170">
        <f t="shared" si="3"/>
        <v>3.3814019772541504</v>
      </c>
      <c r="AA38" s="170">
        <f t="shared" si="3"/>
        <v>3.2712063593852085</v>
      </c>
      <c r="AB38" s="170">
        <f t="shared" si="3"/>
        <v>3.2580415996742635</v>
      </c>
      <c r="AC38" s="170">
        <f t="shared" si="3"/>
        <v>3.23042146701972</v>
      </c>
      <c r="AD38" s="170">
        <f t="shared" si="3"/>
        <v>3.2387853866508793</v>
      </c>
      <c r="AE38" s="170">
        <f t="shared" si="3"/>
        <v>3.1534181406028083</v>
      </c>
      <c r="AF38" s="170">
        <f t="shared" si="3"/>
        <v>3.1406333027080895</v>
      </c>
      <c r="AG38" s="170">
        <f t="shared" si="3"/>
        <v>3.1138164182409591</v>
      </c>
      <c r="AH38" s="170">
        <f t="shared" si="3"/>
        <v>3.121936226924884</v>
      </c>
      <c r="AI38" s="170">
        <f t="shared" si="3"/>
        <v>3.0541847648284812</v>
      </c>
      <c r="AJ38" s="170">
        <f t="shared" si="3"/>
        <v>3.0417329937718875</v>
      </c>
      <c r="AK38" s="170">
        <f t="shared" si="3"/>
        <v>3.0156192906008275</v>
      </c>
      <c r="AL38" s="170">
        <f t="shared" si="3"/>
        <v>3.0235255403797558</v>
      </c>
      <c r="AM38" s="170">
        <f t="shared" si="3"/>
        <v>2.9688302151283907</v>
      </c>
      <c r="AN38" s="170">
        <f t="shared" si="3"/>
        <v>2.9566735496588734</v>
      </c>
      <c r="AO38" s="170">
        <f t="shared" si="3"/>
        <v>2.9311822312199936</v>
      </c>
      <c r="AP38" s="170">
        <f t="shared" si="3"/>
        <v>2.9388995520709025</v>
      </c>
      <c r="AQ38" s="170">
        <f t="shared" si="3"/>
        <v>2.8942101305684269</v>
      </c>
      <c r="AR38" s="170">
        <f t="shared" si="3"/>
        <v>2.8823174499379123</v>
      </c>
      <c r="AS38" s="170">
        <f t="shared" si="3"/>
        <v>2.8573824360068669</v>
      </c>
      <c r="AT38" s="170">
        <f t="shared" si="3"/>
        <v>2.8649309498248186</v>
      </c>
      <c r="AU38" s="170">
        <f t="shared" si="3"/>
        <v>2.8281154954629155</v>
      </c>
      <c r="AV38" s="170">
        <f t="shared" si="3"/>
        <v>2.8164609609582669</v>
      </c>
      <c r="AW38" s="170">
        <f t="shared" si="3"/>
        <v>2.7920274829116187</v>
      </c>
      <c r="AX38" s="170">
        <f t="shared" si="3"/>
        <v>2.7994238536796874</v>
      </c>
      <c r="AY38" s="170">
        <f t="shared" si="3"/>
        <v>2.7689391589895243</v>
      </c>
      <c r="AZ38" s="170">
        <f t="shared" si="3"/>
        <v>2.7575010553066543</v>
      </c>
      <c r="BA38" s="170">
        <f t="shared" si="3"/>
        <v>2.7335231466234462</v>
      </c>
      <c r="BB38" s="170">
        <f t="shared" si="3"/>
        <v>2.740781351487966</v>
      </c>
    </row>
    <row r="39" spans="3:54" ht="18" customHeight="1" x14ac:dyDescent="0.25">
      <c r="C39" s="74"/>
      <c r="D39" s="75"/>
      <c r="E39" s="70"/>
      <c r="F39" s="8"/>
      <c r="G39" s="7"/>
      <c r="H39" s="7"/>
      <c r="Q39" s="199"/>
      <c r="R39" s="104">
        <v>55</v>
      </c>
      <c r="S39" s="170">
        <f t="shared" ref="S39:AH42" si="4">1.1*((((5*($H$10*10000))/(((((VLOOKUP(S$31,$I$5:$J$15,2))*$R39)*S$30/2)+((($E$9*(1-0.088))+($E$16/$E$6))*(S$30/COS(S$31*PI()/180))/2)+$E$13)*(5/384)))^(1/4))/100)</f>
        <v>3.5179844192953431</v>
      </c>
      <c r="T39" s="170">
        <f t="shared" si="4"/>
        <v>3.5053451229890391</v>
      </c>
      <c r="U39" s="170">
        <f t="shared" si="4"/>
        <v>3.4787390681935579</v>
      </c>
      <c r="V39" s="170">
        <f t="shared" si="4"/>
        <v>3.4988317392287813</v>
      </c>
      <c r="W39" s="170">
        <f t="shared" si="4"/>
        <v>3.3387882652111758</v>
      </c>
      <c r="X39" s="170">
        <f t="shared" si="4"/>
        <v>3.3266249248320165</v>
      </c>
      <c r="Y39" s="170">
        <f t="shared" si="4"/>
        <v>3.3010307008678117</v>
      </c>
      <c r="Z39" s="170">
        <f t="shared" si="4"/>
        <v>3.3203580080702397</v>
      </c>
      <c r="AA39" s="170">
        <f t="shared" si="4"/>
        <v>3.1975735159304222</v>
      </c>
      <c r="AB39" s="170">
        <f t="shared" si="4"/>
        <v>3.1858149338898096</v>
      </c>
      <c r="AC39" s="170">
        <f t="shared" si="4"/>
        <v>3.1610789534980048</v>
      </c>
      <c r="AD39" s="170">
        <f t="shared" si="4"/>
        <v>3.1797573479009498</v>
      </c>
      <c r="AE39" s="170">
        <f t="shared" si="4"/>
        <v>3.0819343610706169</v>
      </c>
      <c r="AF39" s="170">
        <f t="shared" si="4"/>
        <v>3.0705242784373432</v>
      </c>
      <c r="AG39" s="170">
        <f t="shared" si="4"/>
        <v>3.0465260295742915</v>
      </c>
      <c r="AH39" s="170">
        <f t="shared" si="4"/>
        <v>3.0646467808208273</v>
      </c>
      <c r="AI39" s="170">
        <f t="shared" si="3"/>
        <v>2.9845810753034265</v>
      </c>
      <c r="AJ39" s="170">
        <f t="shared" si="3"/>
        <v>2.9734750135827714</v>
      </c>
      <c r="AK39" s="170">
        <f t="shared" si="3"/>
        <v>2.9501196005806518</v>
      </c>
      <c r="AL39" s="170">
        <f t="shared" si="3"/>
        <v>2.9677545309940609</v>
      </c>
      <c r="AM39" s="170">
        <f t="shared" si="3"/>
        <v>2.9008897805824705</v>
      </c>
      <c r="AN39" s="170">
        <f t="shared" si="3"/>
        <v>2.890052117492889</v>
      </c>
      <c r="AO39" s="170">
        <f t="shared" si="3"/>
        <v>2.8672637380033117</v>
      </c>
      <c r="AP39" s="170">
        <f t="shared" si="3"/>
        <v>2.8844701945980451</v>
      </c>
      <c r="AQ39" s="170">
        <f t="shared" si="3"/>
        <v>2.827755804826718</v>
      </c>
      <c r="AR39" s="170">
        <f t="shared" si="3"/>
        <v>2.817157571919394</v>
      </c>
      <c r="AS39" s="170">
        <f t="shared" si="3"/>
        <v>2.7948746962712292</v>
      </c>
      <c r="AT39" s="170">
        <f t="shared" si="3"/>
        <v>2.8116992142813637</v>
      </c>
      <c r="AU39" s="170">
        <f t="shared" si="3"/>
        <v>2.763000575117093</v>
      </c>
      <c r="AV39" s="170">
        <f t="shared" si="3"/>
        <v>2.7526178640446117</v>
      </c>
      <c r="AW39" s="170">
        <f t="shared" si="3"/>
        <v>2.7307897801616843</v>
      </c>
      <c r="AX39" s="170">
        <f t="shared" si="3"/>
        <v>2.7472707047872893</v>
      </c>
      <c r="AY39" s="170">
        <f t="shared" si="3"/>
        <v>2.7050405947899394</v>
      </c>
      <c r="AZ39" s="170">
        <f t="shared" si="3"/>
        <v>2.694853405048486</v>
      </c>
      <c r="BA39" s="170">
        <f t="shared" si="3"/>
        <v>2.6734377350250043</v>
      </c>
      <c r="BB39" s="170">
        <f t="shared" si="3"/>
        <v>2.6896071041093954</v>
      </c>
    </row>
    <row r="40" spans="3:54" ht="18" customHeight="1" x14ac:dyDescent="0.25">
      <c r="C40" s="74"/>
      <c r="D40" s="75"/>
      <c r="E40" s="70"/>
      <c r="F40" s="8"/>
      <c r="G40" s="7"/>
      <c r="H40" s="7"/>
      <c r="Q40" s="199"/>
      <c r="R40" s="104">
        <v>65</v>
      </c>
      <c r="S40" s="170">
        <f t="shared" si="4"/>
        <v>3.4469437405410539</v>
      </c>
      <c r="T40" s="170">
        <f t="shared" si="3"/>
        <v>3.4355220856568556</v>
      </c>
      <c r="U40" s="170">
        <f t="shared" si="3"/>
        <v>3.4114272839893838</v>
      </c>
      <c r="V40" s="170">
        <f t="shared" si="3"/>
        <v>3.4406931050961806</v>
      </c>
      <c r="W40" s="170">
        <f t="shared" si="3"/>
        <v>3.2704618433027046</v>
      </c>
      <c r="X40" s="170">
        <f t="shared" si="3"/>
        <v>3.2594852672380696</v>
      </c>
      <c r="Y40" s="170">
        <f t="shared" si="3"/>
        <v>3.2363370375571177</v>
      </c>
      <c r="Z40" s="170">
        <f t="shared" si="3"/>
        <v>3.2644544911350719</v>
      </c>
      <c r="AA40" s="170">
        <f t="shared" si="3"/>
        <v>3.1315465398331979</v>
      </c>
      <c r="AB40" s="170">
        <f t="shared" si="3"/>
        <v>3.1209450889287056</v>
      </c>
      <c r="AC40" s="170">
        <f t="shared" si="3"/>
        <v>3.0985929787759932</v>
      </c>
      <c r="AD40" s="170">
        <f t="shared" si="3"/>
        <v>3.1257442976217051</v>
      </c>
      <c r="AE40" s="170">
        <f t="shared" si="3"/>
        <v>3.0178824092737315</v>
      </c>
      <c r="AF40" s="170">
        <f t="shared" si="3"/>
        <v>3.0076020973153512</v>
      </c>
      <c r="AG40" s="170">
        <f t="shared" si="3"/>
        <v>2.9859306098286211</v>
      </c>
      <c r="AH40" s="170">
        <f t="shared" si="3"/>
        <v>3.0122557937218253</v>
      </c>
      <c r="AI40" s="170">
        <f t="shared" si="3"/>
        <v>2.9222491641708834</v>
      </c>
      <c r="AJ40" s="170">
        <f t="shared" si="3"/>
        <v>2.9122478876686477</v>
      </c>
      <c r="AK40" s="170">
        <f t="shared" si="3"/>
        <v>2.8911672282840302</v>
      </c>
      <c r="AL40" s="170">
        <f t="shared" si="3"/>
        <v>2.916775170777445</v>
      </c>
      <c r="AM40" s="170">
        <f t="shared" si="3"/>
        <v>2.8400744790789436</v>
      </c>
      <c r="AN40" s="170">
        <f t="shared" si="3"/>
        <v>2.8303188181226462</v>
      </c>
      <c r="AO40" s="170">
        <f t="shared" si="3"/>
        <v>2.8097578591827665</v>
      </c>
      <c r="AP40" s="170">
        <f t="shared" si="3"/>
        <v>2.8347348422697203</v>
      </c>
      <c r="AQ40" s="170">
        <f t="shared" si="3"/>
        <v>2.7682921283674471</v>
      </c>
      <c r="AR40" s="170">
        <f t="shared" si="3"/>
        <v>2.7587550773038911</v>
      </c>
      <c r="AS40" s="170">
        <f t="shared" si="3"/>
        <v>2.7386564274994516</v>
      </c>
      <c r="AT40" s="170">
        <f t="shared" si="3"/>
        <v>2.7630720850343651</v>
      </c>
      <c r="AU40" s="170">
        <f t="shared" si="3"/>
        <v>2.7047526329952571</v>
      </c>
      <c r="AV40" s="170">
        <f t="shared" si="3"/>
        <v>2.6954120088440376</v>
      </c>
      <c r="AW40" s="170">
        <f t="shared" si="3"/>
        <v>2.6757285781296947</v>
      </c>
      <c r="AX40" s="170">
        <f t="shared" si="3"/>
        <v>2.6996400544353967</v>
      </c>
      <c r="AY40" s="170">
        <f t="shared" si="3"/>
        <v>2.6478948858464681</v>
      </c>
      <c r="AZ40" s="170">
        <f t="shared" si="3"/>
        <v>2.6387321996992021</v>
      </c>
      <c r="BA40" s="170">
        <f t="shared" si="3"/>
        <v>2.6194247737819496</v>
      </c>
      <c r="BB40" s="170">
        <f t="shared" si="3"/>
        <v>2.6428796618228905</v>
      </c>
    </row>
    <row r="41" spans="3:54" ht="18" customHeight="1" x14ac:dyDescent="0.25">
      <c r="C41" s="74"/>
      <c r="D41" s="75"/>
      <c r="E41" s="70"/>
      <c r="F41" s="8"/>
      <c r="G41" s="7"/>
      <c r="H41" s="7"/>
      <c r="Q41" s="199"/>
      <c r="R41" s="104">
        <v>90</v>
      </c>
      <c r="S41" s="170">
        <f t="shared" si="4"/>
        <v>3.296175986959061</v>
      </c>
      <c r="T41" s="170">
        <f t="shared" si="3"/>
        <v>3.2870306870354153</v>
      </c>
      <c r="U41" s="170">
        <f t="shared" si="3"/>
        <v>3.2676572886871846</v>
      </c>
      <c r="V41" s="170">
        <f t="shared" si="3"/>
        <v>3.3138883826440737</v>
      </c>
      <c r="W41" s="170">
        <f t="shared" si="3"/>
        <v>3.1257505167299571</v>
      </c>
      <c r="X41" s="170">
        <f t="shared" si="3"/>
        <v>3.1169846475871101</v>
      </c>
      <c r="Y41" s="170">
        <f t="shared" si="3"/>
        <v>3.0984193414719647</v>
      </c>
      <c r="Z41" s="170">
        <f t="shared" si="3"/>
        <v>3.1427318019740444</v>
      </c>
      <c r="AA41" s="170">
        <f t="shared" si="3"/>
        <v>2.9918997002881151</v>
      </c>
      <c r="AB41" s="170">
        <f t="shared" si="3"/>
        <v>2.983448513409134</v>
      </c>
      <c r="AC41" s="170">
        <f t="shared" si="3"/>
        <v>2.9655524922483028</v>
      </c>
      <c r="AD41" s="170">
        <f t="shared" si="3"/>
        <v>3.0082738440994148</v>
      </c>
      <c r="AE41" s="170">
        <f t="shared" si="3"/>
        <v>2.8825492352048259</v>
      </c>
      <c r="AF41" s="170">
        <f t="shared" si="3"/>
        <v>2.8743646435169348</v>
      </c>
      <c r="AG41" s="170">
        <f t="shared" si="3"/>
        <v>2.8570351299595353</v>
      </c>
      <c r="AH41" s="170">
        <f t="shared" si="3"/>
        <v>2.8984085770330372</v>
      </c>
      <c r="AI41" s="170">
        <f t="shared" si="3"/>
        <v>2.7906507993494531</v>
      </c>
      <c r="AJ41" s="170">
        <f t="shared" si="3"/>
        <v>2.7826961568297395</v>
      </c>
      <c r="AK41" s="170">
        <f t="shared" si="3"/>
        <v>2.7658549729692692</v>
      </c>
      <c r="AL41" s="170">
        <f t="shared" si="3"/>
        <v>2.8060658363315025</v>
      </c>
      <c r="AM41" s="170">
        <f t="shared" si="3"/>
        <v>2.7117549646778967</v>
      </c>
      <c r="AN41" s="170">
        <f t="shared" si="3"/>
        <v>2.7040016314504518</v>
      </c>
      <c r="AO41" s="170">
        <f t="shared" si="3"/>
        <v>2.6875877570152835</v>
      </c>
      <c r="AP41" s="170">
        <f t="shared" si="3"/>
        <v>2.7267808601938874</v>
      </c>
      <c r="AQ41" s="170">
        <f t="shared" si="3"/>
        <v>2.6428850368154388</v>
      </c>
      <c r="AR41" s="170">
        <f t="shared" si="3"/>
        <v>2.6353101272198516</v>
      </c>
      <c r="AS41" s="170">
        <f t="shared" si="3"/>
        <v>2.6192748471727927</v>
      </c>
      <c r="AT41" s="170">
        <f t="shared" si="3"/>
        <v>2.6575659105235112</v>
      </c>
      <c r="AU41" s="170">
        <f t="shared" si="3"/>
        <v>2.5819582164491637</v>
      </c>
      <c r="AV41" s="170">
        <f t="shared" si="3"/>
        <v>2.5745430900311947</v>
      </c>
      <c r="AW41" s="170">
        <f t="shared" si="3"/>
        <v>2.558846753860589</v>
      </c>
      <c r="AX41" s="170">
        <f t="shared" si="3"/>
        <v>2.596330028469561</v>
      </c>
      <c r="AY41" s="170">
        <f t="shared" si="3"/>
        <v>2.5274641189309293</v>
      </c>
      <c r="AZ41" s="170">
        <f t="shared" si="3"/>
        <v>2.5201933419653901</v>
      </c>
      <c r="BA41" s="170">
        <f t="shared" si="3"/>
        <v>2.5048031385575324</v>
      </c>
      <c r="BB41" s="170">
        <f t="shared" si="3"/>
        <v>2.5415566591189429</v>
      </c>
    </row>
    <row r="42" spans="3:54" ht="18" customHeight="1" x14ac:dyDescent="0.3">
      <c r="C42" s="162"/>
      <c r="D42" s="162"/>
      <c r="E42" s="165"/>
      <c r="F42" s="6"/>
      <c r="G42" s="7"/>
      <c r="H42" s="7"/>
      <c r="Q42" s="200"/>
      <c r="R42" s="168">
        <v>140</v>
      </c>
      <c r="S42" s="170">
        <f t="shared" si="4"/>
        <v>3.0707317983728664</v>
      </c>
      <c r="T42" s="170">
        <f t="shared" si="3"/>
        <v>3.0643034762352315</v>
      </c>
      <c r="U42" s="170">
        <f t="shared" si="3"/>
        <v>3.0506133780834581</v>
      </c>
      <c r="V42" s="170">
        <f t="shared" si="3"/>
        <v>3.1162042822487401</v>
      </c>
      <c r="W42" s="170">
        <f t="shared" si="3"/>
        <v>2.9100171899493481</v>
      </c>
      <c r="X42" s="170">
        <f t="shared" si="3"/>
        <v>2.9038759296762913</v>
      </c>
      <c r="Y42" s="170">
        <f t="shared" si="3"/>
        <v>2.8907989041288853</v>
      </c>
      <c r="Z42" s="170">
        <f t="shared" si="3"/>
        <v>2.9534742190344314</v>
      </c>
      <c r="AA42" s="170">
        <f t="shared" si="3"/>
        <v>2.784143967825746</v>
      </c>
      <c r="AB42" s="170">
        <f t="shared" si="3"/>
        <v>2.7782364242679058</v>
      </c>
      <c r="AC42" s="170">
        <f t="shared" si="3"/>
        <v>2.765658192957118</v>
      </c>
      <c r="AD42" s="170">
        <f t="shared" si="3"/>
        <v>2.8259570191532104</v>
      </c>
      <c r="AE42" s="170">
        <f t="shared" si="3"/>
        <v>2.681510081618383</v>
      </c>
      <c r="AF42" s="170">
        <f t="shared" si="3"/>
        <v>2.675798144154323</v>
      </c>
      <c r="AG42" s="170">
        <f t="shared" si="3"/>
        <v>2.6636371774406657</v>
      </c>
      <c r="AH42" s="170">
        <f t="shared" si="3"/>
        <v>2.7219455259221572</v>
      </c>
      <c r="AI42" s="170">
        <f t="shared" si="3"/>
        <v>2.5953795110306319</v>
      </c>
      <c r="AJ42" s="170">
        <f t="shared" si="3"/>
        <v>2.5898348400547344</v>
      </c>
      <c r="AK42" s="170">
        <f t="shared" si="3"/>
        <v>2.5780305655158107</v>
      </c>
      <c r="AL42" s="170">
        <f t="shared" si="3"/>
        <v>2.6346358983450902</v>
      </c>
      <c r="AM42" s="170">
        <f t="shared" si="3"/>
        <v>2.5215166125846951</v>
      </c>
      <c r="AN42" s="170">
        <f t="shared" si="3"/>
        <v>2.5161174327138407</v>
      </c>
      <c r="AO42" s="170">
        <f t="shared" si="3"/>
        <v>2.5046233373832125</v>
      </c>
      <c r="AP42" s="170">
        <f t="shared" si="3"/>
        <v>2.559746758805538</v>
      </c>
      <c r="AQ42" s="170">
        <f t="shared" si="3"/>
        <v>2.4570961276517185</v>
      </c>
      <c r="AR42" s="170">
        <f t="shared" si="3"/>
        <v>2.4518252542584746</v>
      </c>
      <c r="AS42" s="170">
        <f t="shared" si="3"/>
        <v>2.4406046483052588</v>
      </c>
      <c r="AT42" s="170">
        <f t="shared" si="3"/>
        <v>2.4944207812716233</v>
      </c>
      <c r="AU42" s="170">
        <f t="shared" si="3"/>
        <v>2.400145828943363</v>
      </c>
      <c r="AV42" s="170">
        <f t="shared" si="3"/>
        <v>2.3949893983757926</v>
      </c>
      <c r="AW42" s="170">
        <f t="shared" si="3"/>
        <v>2.3840126930483514</v>
      </c>
      <c r="AX42" s="170">
        <f t="shared" si="3"/>
        <v>2.4366624968514703</v>
      </c>
      <c r="AY42" s="170">
        <f t="shared" si="3"/>
        <v>2.3492382090565664</v>
      </c>
      <c r="AZ42" s="170">
        <f t="shared" si="3"/>
        <v>2.3441848292927334</v>
      </c>
      <c r="BA42" s="170">
        <f t="shared" si="3"/>
        <v>2.333427717942413</v>
      </c>
      <c r="BB42" s="170">
        <f t="shared" si="3"/>
        <v>2.3850270756078165</v>
      </c>
    </row>
    <row r="43" spans="3:54" ht="18" hidden="1" customHeight="1" x14ac:dyDescent="0.3">
      <c r="C43" s="162">
        <v>3</v>
      </c>
      <c r="D43" s="163" t="s">
        <v>45</v>
      </c>
      <c r="E43" s="164">
        <f>1*((((5*($H$11*10000))/($E24*(5/384)))^(1/4))/100)</f>
        <v>3.4080691744913434</v>
      </c>
      <c r="F43" s="6"/>
      <c r="G43" s="7"/>
      <c r="H43" s="7"/>
      <c r="Q43" s="171" t="s">
        <v>54</v>
      </c>
      <c r="R43" s="168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</row>
    <row r="44" spans="3:54" ht="18" hidden="1" customHeight="1" x14ac:dyDescent="0.3">
      <c r="C44" s="74"/>
      <c r="D44" s="180" t="s">
        <v>64</v>
      </c>
      <c r="E44" s="155"/>
      <c r="F44" s="6"/>
      <c r="G44" s="7"/>
      <c r="H44" s="7"/>
      <c r="Q44" s="198" t="s">
        <v>49</v>
      </c>
      <c r="R44" s="104">
        <v>45</v>
      </c>
      <c r="S44" s="170">
        <f>(((5*($H$11*10000))/(((((VLOOKUP(S$31,$I$5:$J$15,2))*$R44)*S$30/2)+((($E$9*(1-0.088))+($E$15/$E$6))*(S$30/COS(S$31*PI()/180))/2)+$E$14)*(5/384)))^(1/4))/100</f>
        <v>3.7227499463251461</v>
      </c>
      <c r="T44" s="170">
        <f t="shared" ref="T44:BB48" si="5">(((5*($H$11*10000))/(((((VLOOKUP(T$31,$I$5:$J$15,2))*$R44)*T$30/2)+((($E$9*(1-0.088))+($E$15/$E$6))*(T$30/COS(T$31*PI()/180))/2)+$E$14)*(5/384)))^(1/4))/100</f>
        <v>3.7107281279511137</v>
      </c>
      <c r="U44" s="170">
        <f t="shared" si="5"/>
        <v>3.6853507014447855</v>
      </c>
      <c r="V44" s="170">
        <f t="shared" si="5"/>
        <v>3.7041492433661314</v>
      </c>
      <c r="W44" s="170">
        <f t="shared" si="5"/>
        <v>3.5507859947429607</v>
      </c>
      <c r="X44" s="170">
        <f t="shared" si="5"/>
        <v>3.5389265978386573</v>
      </c>
      <c r="Y44" s="170">
        <f t="shared" si="5"/>
        <v>3.5139134494233737</v>
      </c>
      <c r="Z44" s="170">
        <f t="shared" si="5"/>
        <v>3.532439374210433</v>
      </c>
      <c r="AA44" s="170">
        <f t="shared" si="5"/>
        <v>3.4123960980634314</v>
      </c>
      <c r="AB44" s="170">
        <f t="shared" si="5"/>
        <v>3.4007324787059519</v>
      </c>
      <c r="AC44" s="170">
        <f t="shared" si="5"/>
        <v>3.3761470940356286</v>
      </c>
      <c r="AD44" s="170">
        <f t="shared" si="5"/>
        <v>3.3943542735185552</v>
      </c>
      <c r="AE44" s="170">
        <f t="shared" si="5"/>
        <v>3.297363736644308</v>
      </c>
      <c r="AF44" s="170">
        <f t="shared" si="5"/>
        <v>3.2859019087241315</v>
      </c>
      <c r="AG44" s="170">
        <f t="shared" si="5"/>
        <v>3.2617527053087656</v>
      </c>
      <c r="AH44" s="170">
        <f t="shared" si="5"/>
        <v>3.2796354588527317</v>
      </c>
      <c r="AI44" s="170">
        <f t="shared" si="5"/>
        <v>3.1994314523949829</v>
      </c>
      <c r="AJ44" s="170">
        <f t="shared" si="5"/>
        <v>3.1881665703383821</v>
      </c>
      <c r="AK44" s="170">
        <f t="shared" si="5"/>
        <v>3.1644405350134774</v>
      </c>
      <c r="AL44" s="170">
        <f t="shared" si="5"/>
        <v>3.1820088630132073</v>
      </c>
      <c r="AM44" s="170">
        <f t="shared" si="5"/>
        <v>3.1145070824097814</v>
      </c>
      <c r="AN44" s="170">
        <f t="shared" si="5"/>
        <v>3.1034300663849286</v>
      </c>
      <c r="AO44" s="170">
        <f t="shared" si="5"/>
        <v>3.0801061405971861</v>
      </c>
      <c r="AP44" s="170">
        <f t="shared" si="5"/>
        <v>3.0973758872844637</v>
      </c>
      <c r="AQ44" s="170">
        <f t="shared" si="5"/>
        <v>3.0397777300537943</v>
      </c>
      <c r="AR44" s="170">
        <f t="shared" si="5"/>
        <v>3.0288781172863013</v>
      </c>
      <c r="AS44" s="170">
        <f t="shared" si="5"/>
        <v>3.0059328843363802</v>
      </c>
      <c r="AT44" s="170">
        <f t="shared" si="5"/>
        <v>3.0229215680051449</v>
      </c>
      <c r="AU44" s="170">
        <f t="shared" si="5"/>
        <v>2.9732324610131986</v>
      </c>
      <c r="AV44" s="170">
        <f t="shared" si="5"/>
        <v>2.9624996722481232</v>
      </c>
      <c r="AW44" s="170">
        <f t="shared" si="5"/>
        <v>2.9399098370918386</v>
      </c>
      <c r="AX44" s="170">
        <f t="shared" si="5"/>
        <v>2.9566348382976209</v>
      </c>
      <c r="AY44" s="170">
        <f t="shared" si="5"/>
        <v>2.9133873141564033</v>
      </c>
      <c r="AZ44" s="170">
        <f t="shared" si="5"/>
        <v>2.9028112104158037</v>
      </c>
      <c r="BA44" s="170">
        <f t="shared" si="5"/>
        <v>2.8805546565868076</v>
      </c>
      <c r="BB44" s="170">
        <f t="shared" si="5"/>
        <v>2.8970324505744629</v>
      </c>
    </row>
    <row r="45" spans="3:54" ht="18" hidden="1" customHeight="1" x14ac:dyDescent="0.3">
      <c r="C45" s="74"/>
      <c r="D45" s="75"/>
      <c r="E45" s="70"/>
      <c r="F45" s="6"/>
      <c r="G45" s="7"/>
      <c r="H45" s="7"/>
      <c r="Q45" s="199"/>
      <c r="R45" s="104">
        <v>55</v>
      </c>
      <c r="S45" s="170">
        <f t="shared" ref="S45:AH48" si="6">(((5*($H$11*10000))/(((((VLOOKUP(S$31,$I$5:$J$15,2))*$R45)*S$30/2)+((($E$9*(1-0.088))+($E$15/$E$6))*(S$30/COS(S$31*PI()/180))/2)+$E$14)*(5/384)))^(1/4))/100</f>
        <v>3.6410945143941857</v>
      </c>
      <c r="T45" s="170">
        <f t="shared" si="6"/>
        <v>3.6303271993516995</v>
      </c>
      <c r="U45" s="170">
        <f t="shared" si="6"/>
        <v>3.6075500148851161</v>
      </c>
      <c r="V45" s="170">
        <f t="shared" si="6"/>
        <v>3.6371261605968574</v>
      </c>
      <c r="W45" s="170">
        <f t="shared" si="6"/>
        <v>3.4703604001599233</v>
      </c>
      <c r="X45" s="170">
        <f t="shared" si="6"/>
        <v>3.4597768917613951</v>
      </c>
      <c r="Y45" s="170">
        <f t="shared" si="6"/>
        <v>3.4374045772345556</v>
      </c>
      <c r="Z45" s="170">
        <f t="shared" si="6"/>
        <v>3.4664592176595765</v>
      </c>
      <c r="AA45" s="170">
        <f t="shared" si="6"/>
        <v>3.3333857668718525</v>
      </c>
      <c r="AB45" s="170">
        <f t="shared" si="6"/>
        <v>3.323003432053341</v>
      </c>
      <c r="AC45" s="170">
        <f t="shared" si="6"/>
        <v>3.301067414925376</v>
      </c>
      <c r="AD45" s="170">
        <f t="shared" si="6"/>
        <v>3.3295583450477921</v>
      </c>
      <c r="AE45" s="170">
        <f t="shared" si="6"/>
        <v>3.219784182148302</v>
      </c>
      <c r="AF45" s="170">
        <f t="shared" si="6"/>
        <v>3.2096007247492286</v>
      </c>
      <c r="AG45" s="170">
        <f t="shared" si="6"/>
        <v>3.1880929147014547</v>
      </c>
      <c r="AH45" s="170">
        <f t="shared" si="6"/>
        <v>3.2160297898084531</v>
      </c>
      <c r="AI45" s="170">
        <f t="shared" si="5"/>
        <v>3.1232333020825616</v>
      </c>
      <c r="AJ45" s="170">
        <f t="shared" si="5"/>
        <v>3.1132394005503925</v>
      </c>
      <c r="AK45" s="170">
        <f t="shared" si="5"/>
        <v>3.0921379956940722</v>
      </c>
      <c r="AL45" s="170">
        <f t="shared" si="5"/>
        <v>3.1195485779481573</v>
      </c>
      <c r="AM45" s="170">
        <f t="shared" si="5"/>
        <v>3.0396174982663156</v>
      </c>
      <c r="AN45" s="170">
        <f t="shared" si="5"/>
        <v>3.02980164613211</v>
      </c>
      <c r="AO45" s="170">
        <f t="shared" si="5"/>
        <v>3.0090809016814286</v>
      </c>
      <c r="AP45" s="170">
        <f t="shared" si="5"/>
        <v>3.0359982516428174</v>
      </c>
      <c r="AQ45" s="170">
        <f t="shared" si="5"/>
        <v>2.9661178024533159</v>
      </c>
      <c r="AR45" s="170">
        <f t="shared" si="5"/>
        <v>2.9564682612651239</v>
      </c>
      <c r="AS45" s="170">
        <f t="shared" si="5"/>
        <v>2.936102364441266</v>
      </c>
      <c r="AT45" s="170">
        <f t="shared" si="5"/>
        <v>2.9625597420949776</v>
      </c>
      <c r="AU45" s="170">
        <f t="shared" si="5"/>
        <v>2.9007246616732818</v>
      </c>
      <c r="AV45" s="170">
        <f t="shared" si="5"/>
        <v>2.8912302460950472</v>
      </c>
      <c r="AW45" s="170">
        <f t="shared" si="5"/>
        <v>2.8711948289889802</v>
      </c>
      <c r="AX45" s="170">
        <f t="shared" si="5"/>
        <v>2.8972236903945991</v>
      </c>
      <c r="AY45" s="170">
        <f t="shared" si="5"/>
        <v>2.8419585764733601</v>
      </c>
      <c r="AZ45" s="170">
        <f t="shared" si="5"/>
        <v>2.8326089401965699</v>
      </c>
      <c r="BA45" s="170">
        <f t="shared" si="5"/>
        <v>2.8128815949526524</v>
      </c>
      <c r="BB45" s="170">
        <f t="shared" si="5"/>
        <v>2.8385108997130519</v>
      </c>
    </row>
    <row r="46" spans="3:54" ht="18" hidden="1" customHeight="1" x14ac:dyDescent="0.3">
      <c r="C46" s="74"/>
      <c r="D46" s="75"/>
      <c r="E46" s="70"/>
      <c r="F46" s="6"/>
      <c r="G46" s="7"/>
      <c r="H46" s="7"/>
      <c r="Q46" s="199"/>
      <c r="R46" s="104">
        <v>65</v>
      </c>
      <c r="S46" s="170">
        <f t="shared" si="6"/>
        <v>3.5676753214556345</v>
      </c>
      <c r="T46" s="170">
        <f t="shared" si="5"/>
        <v>3.5579450518458628</v>
      </c>
      <c r="U46" s="170">
        <f t="shared" si="5"/>
        <v>3.5373249044008124</v>
      </c>
      <c r="V46" s="170">
        <f t="shared" si="5"/>
        <v>3.5757590427352555</v>
      </c>
      <c r="W46" s="170">
        <f t="shared" si="5"/>
        <v>3.3982899808086895</v>
      </c>
      <c r="X46" s="170">
        <f t="shared" si="5"/>
        <v>3.3887548896999249</v>
      </c>
      <c r="Y46" s="170">
        <f t="shared" si="5"/>
        <v>3.368560668526257</v>
      </c>
      <c r="Z46" s="170">
        <f t="shared" si="5"/>
        <v>3.4062144171660207</v>
      </c>
      <c r="AA46" s="170">
        <f t="shared" si="5"/>
        <v>3.2627508387683237</v>
      </c>
      <c r="AB46" s="170">
        <f t="shared" si="5"/>
        <v>3.2534169287910095</v>
      </c>
      <c r="AC46" s="170">
        <f t="shared" si="5"/>
        <v>3.2336572034567461</v>
      </c>
      <c r="AD46" s="170">
        <f t="shared" si="5"/>
        <v>3.2705100400136029</v>
      </c>
      <c r="AE46" s="170">
        <f t="shared" si="5"/>
        <v>3.1505498308284365</v>
      </c>
      <c r="AF46" s="170">
        <f t="shared" si="5"/>
        <v>3.1414091530828978</v>
      </c>
      <c r="AG46" s="170">
        <f t="shared" si="5"/>
        <v>3.1220645810733272</v>
      </c>
      <c r="AH46" s="170">
        <f t="shared" si="5"/>
        <v>3.1581498200111535</v>
      </c>
      <c r="AI46" s="170">
        <f t="shared" si="5"/>
        <v>3.0553235783943262</v>
      </c>
      <c r="AJ46" s="170">
        <f t="shared" si="5"/>
        <v>3.0463639366682922</v>
      </c>
      <c r="AK46" s="170">
        <f t="shared" si="5"/>
        <v>3.0274070766654102</v>
      </c>
      <c r="AL46" s="170">
        <f t="shared" si="5"/>
        <v>3.0627741163528204</v>
      </c>
      <c r="AM46" s="170">
        <f t="shared" si="5"/>
        <v>2.9729456034330068</v>
      </c>
      <c r="AN46" s="170">
        <f t="shared" si="5"/>
        <v>2.9641540631114016</v>
      </c>
      <c r="AO46" s="170">
        <f t="shared" si="5"/>
        <v>2.9455564361263757</v>
      </c>
      <c r="AP46" s="170">
        <f t="shared" si="5"/>
        <v>2.9802571869350718</v>
      </c>
      <c r="AQ46" s="170">
        <f t="shared" si="5"/>
        <v>2.9005978725952035</v>
      </c>
      <c r="AR46" s="170">
        <f t="shared" si="5"/>
        <v>2.8919620566323312</v>
      </c>
      <c r="AS46" s="170">
        <f t="shared" si="5"/>
        <v>2.8736966908466961</v>
      </c>
      <c r="AT46" s="170">
        <f t="shared" si="5"/>
        <v>2.9077806109414905</v>
      </c>
      <c r="AU46" s="170">
        <f t="shared" si="5"/>
        <v>2.8362762385713212</v>
      </c>
      <c r="AV46" s="170">
        <f t="shared" si="5"/>
        <v>2.8277847673292338</v>
      </c>
      <c r="AW46" s="170">
        <f t="shared" si="5"/>
        <v>2.8098270149435352</v>
      </c>
      <c r="AX46" s="170">
        <f t="shared" si="5"/>
        <v>2.8433394614249687</v>
      </c>
      <c r="AY46" s="170">
        <f t="shared" si="5"/>
        <v>2.7785080230790999</v>
      </c>
      <c r="AZ46" s="170">
        <f t="shared" si="5"/>
        <v>2.7701506097727302</v>
      </c>
      <c r="BA46" s="170">
        <f t="shared" si="5"/>
        <v>2.7524782799493703</v>
      </c>
      <c r="BB46" s="170">
        <f t="shared" si="5"/>
        <v>2.7854601850544674</v>
      </c>
    </row>
    <row r="47" spans="3:54" ht="18" hidden="1" customHeight="1" x14ac:dyDescent="0.3">
      <c r="C47" s="74"/>
      <c r="D47" s="75"/>
      <c r="E47" s="70"/>
      <c r="F47" s="6"/>
      <c r="G47" s="7"/>
      <c r="H47" s="7"/>
      <c r="Q47" s="199"/>
      <c r="R47" s="104">
        <v>90</v>
      </c>
      <c r="S47" s="170">
        <f t="shared" si="6"/>
        <v>3.41182495855892</v>
      </c>
      <c r="T47" s="170">
        <f t="shared" si="5"/>
        <v>3.4040335583184911</v>
      </c>
      <c r="U47" s="170">
        <f t="shared" si="5"/>
        <v>3.3874651542701586</v>
      </c>
      <c r="V47" s="170">
        <f t="shared" si="5"/>
        <v>3.4421770154352771</v>
      </c>
      <c r="W47" s="170">
        <f t="shared" si="5"/>
        <v>3.2459969672824074</v>
      </c>
      <c r="X47" s="170">
        <f t="shared" si="5"/>
        <v>3.2384064272024058</v>
      </c>
      <c r="Y47" s="170">
        <f t="shared" si="5"/>
        <v>3.2222720355557599</v>
      </c>
      <c r="Z47" s="170">
        <f t="shared" si="5"/>
        <v>3.2755866446024213</v>
      </c>
      <c r="AA47" s="170">
        <f t="shared" si="5"/>
        <v>3.1139644878211272</v>
      </c>
      <c r="AB47" s="170">
        <f t="shared" si="5"/>
        <v>3.1065643426379417</v>
      </c>
      <c r="AC47" s="170">
        <f t="shared" si="5"/>
        <v>3.090839305381166</v>
      </c>
      <c r="AD47" s="170">
        <f t="shared" si="5"/>
        <v>3.1428255661156239</v>
      </c>
      <c r="AE47" s="170">
        <f t="shared" si="5"/>
        <v>3.0050550368862385</v>
      </c>
      <c r="AF47" s="170">
        <f t="shared" si="5"/>
        <v>2.9978298266461434</v>
      </c>
      <c r="AG47" s="170">
        <f t="shared" si="5"/>
        <v>2.9824798542506112</v>
      </c>
      <c r="AH47" s="170">
        <f t="shared" si="5"/>
        <v>3.0332436207991678</v>
      </c>
      <c r="AI47" s="170">
        <f t="shared" si="5"/>
        <v>2.9128691650466192</v>
      </c>
      <c r="AJ47" s="170">
        <f t="shared" si="5"/>
        <v>2.9058033561204706</v>
      </c>
      <c r="AK47" s="170">
        <f t="shared" si="5"/>
        <v>2.8907945276421536</v>
      </c>
      <c r="AL47" s="170">
        <f t="shared" si="5"/>
        <v>2.9404431723650526</v>
      </c>
      <c r="AM47" s="170">
        <f t="shared" si="5"/>
        <v>2.8332871423052137</v>
      </c>
      <c r="AN47" s="170">
        <f t="shared" si="5"/>
        <v>2.8263665371104518</v>
      </c>
      <c r="AO47" s="170">
        <f t="shared" si="5"/>
        <v>2.8116680737310329</v>
      </c>
      <c r="AP47" s="170">
        <f t="shared" si="5"/>
        <v>2.8603001626542608</v>
      </c>
      <c r="AQ47" s="170">
        <f t="shared" si="5"/>
        <v>2.7635112915716693</v>
      </c>
      <c r="AR47" s="170">
        <f t="shared" si="5"/>
        <v>2.7567233214399924</v>
      </c>
      <c r="AS47" s="170">
        <f t="shared" si="5"/>
        <v>2.74230809142</v>
      </c>
      <c r="AT47" s="170">
        <f t="shared" si="5"/>
        <v>2.790011103303407</v>
      </c>
      <c r="AU47" s="170">
        <f t="shared" si="5"/>
        <v>2.7015607984488796</v>
      </c>
      <c r="AV47" s="170">
        <f t="shared" si="5"/>
        <v>2.6948944532457038</v>
      </c>
      <c r="AW47" s="170">
        <f t="shared" si="5"/>
        <v>2.680738756037599</v>
      </c>
      <c r="AX47" s="170">
        <f t="shared" si="5"/>
        <v>2.7275894501156888</v>
      </c>
      <c r="AY47" s="170">
        <f t="shared" si="5"/>
        <v>2.6459854084463728</v>
      </c>
      <c r="AZ47" s="170">
        <f t="shared" si="5"/>
        <v>2.6394310603703572</v>
      </c>
      <c r="BA47" s="170">
        <f t="shared" si="5"/>
        <v>2.6255142126301974</v>
      </c>
      <c r="BB47" s="170">
        <f t="shared" si="5"/>
        <v>2.6715797906809771</v>
      </c>
    </row>
    <row r="48" spans="3:54" ht="18" hidden="1" customHeight="1" x14ac:dyDescent="0.3">
      <c r="C48" s="162"/>
      <c r="D48" s="162"/>
      <c r="E48" s="165"/>
      <c r="F48" s="8"/>
      <c r="G48" s="7"/>
      <c r="H48" s="7"/>
      <c r="Q48" s="200"/>
      <c r="R48" s="168">
        <v>140</v>
      </c>
      <c r="S48" s="170">
        <f t="shared" si="6"/>
        <v>3.1787034731155184</v>
      </c>
      <c r="T48" s="170">
        <f t="shared" si="5"/>
        <v>3.1732264773695662</v>
      </c>
      <c r="U48" s="170">
        <f t="shared" si="5"/>
        <v>3.1615285957422579</v>
      </c>
      <c r="V48" s="170">
        <f t="shared" si="5"/>
        <v>3.2345698675377359</v>
      </c>
      <c r="W48" s="170">
        <f t="shared" si="5"/>
        <v>3.0197245893933347</v>
      </c>
      <c r="X48" s="170">
        <f t="shared" si="5"/>
        <v>3.0144278908053868</v>
      </c>
      <c r="Y48" s="170">
        <f t="shared" si="5"/>
        <v>3.0031178330201387</v>
      </c>
      <c r="Z48" s="170">
        <f t="shared" si="5"/>
        <v>3.073799829019328</v>
      </c>
      <c r="AA48" s="170">
        <f t="shared" si="5"/>
        <v>2.8939311823387408</v>
      </c>
      <c r="AB48" s="170">
        <f t="shared" si="5"/>
        <v>2.8887934953608938</v>
      </c>
      <c r="AC48" s="170">
        <f t="shared" si="5"/>
        <v>2.8778248014378027</v>
      </c>
      <c r="AD48" s="170">
        <f t="shared" si="5"/>
        <v>2.9464150128194744</v>
      </c>
      <c r="AE48" s="170">
        <f t="shared" si="5"/>
        <v>2.7906250779819208</v>
      </c>
      <c r="AF48" s="170">
        <f t="shared" si="5"/>
        <v>2.7856274492717095</v>
      </c>
      <c r="AG48" s="170">
        <f t="shared" si="5"/>
        <v>2.7749590673631777</v>
      </c>
      <c r="AH48" s="170">
        <f t="shared" si="5"/>
        <v>2.8417008620486461</v>
      </c>
      <c r="AI48" s="170">
        <f t="shared" si="5"/>
        <v>2.7034696222293402</v>
      </c>
      <c r="AJ48" s="170">
        <f t="shared" si="5"/>
        <v>2.6985960987397624</v>
      </c>
      <c r="AK48" s="170">
        <f t="shared" si="5"/>
        <v>2.6881936043220316</v>
      </c>
      <c r="AL48" s="170">
        <f t="shared" si="5"/>
        <v>2.7532939337420923</v>
      </c>
      <c r="AM48" s="170">
        <f t="shared" si="5"/>
        <v>2.6284220363963673</v>
      </c>
      <c r="AN48" s="170">
        <f t="shared" si="5"/>
        <v>2.6236593336128582</v>
      </c>
      <c r="AO48" s="170">
        <f t="shared" si="5"/>
        <v>2.6134941243644589</v>
      </c>
      <c r="AP48" s="170">
        <f t="shared" si="5"/>
        <v>2.6771263694588749</v>
      </c>
      <c r="AQ48" s="170">
        <f t="shared" si="5"/>
        <v>2.5627557579215989</v>
      </c>
      <c r="AR48" s="170">
        <f t="shared" si="5"/>
        <v>2.5580927797828981</v>
      </c>
      <c r="AS48" s="170">
        <f t="shared" si="5"/>
        <v>2.5481410008600989</v>
      </c>
      <c r="AT48" s="170">
        <f t="shared" si="5"/>
        <v>2.61045056512594</v>
      </c>
      <c r="AU48" s="170">
        <f t="shared" si="5"/>
        <v>2.5045508289551397</v>
      </c>
      <c r="AV48" s="170">
        <f t="shared" si="5"/>
        <v>2.4999782366771619</v>
      </c>
      <c r="AW48" s="170">
        <f t="shared" si="5"/>
        <v>2.4902198326244132</v>
      </c>
      <c r="AX48" s="170">
        <f t="shared" si="5"/>
        <v>2.5513294458273692</v>
      </c>
      <c r="AY48" s="170">
        <f t="shared" si="5"/>
        <v>2.4524077664607287</v>
      </c>
      <c r="AZ48" s="170">
        <f t="shared" si="5"/>
        <v>2.447917629929103</v>
      </c>
      <c r="BA48" s="170">
        <f t="shared" si="5"/>
        <v>2.4383355842508623</v>
      </c>
      <c r="BB48" s="170">
        <f t="shared" si="5"/>
        <v>2.4983496903777231</v>
      </c>
    </row>
    <row r="49" spans="3:54" ht="18" customHeight="1" x14ac:dyDescent="0.3">
      <c r="C49" s="159">
        <v>4</v>
      </c>
      <c r="D49" s="163" t="s">
        <v>66</v>
      </c>
      <c r="E49" s="175">
        <f>1.1*((((5*($H$11*10000))/($E26*(5/384)))^(1/4))/100)</f>
        <v>3.6645905789716298</v>
      </c>
      <c r="Q49" s="171" t="s">
        <v>55</v>
      </c>
      <c r="R49" s="168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</row>
    <row r="50" spans="3:54" ht="18" customHeight="1" x14ac:dyDescent="0.25">
      <c r="E50" s="156"/>
      <c r="Q50" s="198" t="s">
        <v>49</v>
      </c>
      <c r="R50" s="104">
        <v>45</v>
      </c>
      <c r="S50" s="170">
        <f>1.1*((((5*($H$11*10000))/(((((VLOOKUP(S$31,$I$5:$J$15,2))*$R50)*S$30/2)+((($E$9*(1-0.088))+($E$16/$E$6))*(S$30/COS(S$31*PI()/180))/2)+$E$14)*(5/384)))^(1/4))/100)</f>
        <v>4.0083442129446993</v>
      </c>
      <c r="T50" s="170">
        <f t="shared" ref="T50:BB54" si="7">1.1*((((5*($H$11*10000))/(((((VLOOKUP(T$31,$I$5:$J$15,2))*$R50)*T$30/2)+((($E$9*(1-0.088))+($E$16/$E$6))*(T$30/COS(T$31*PI()/180))/2)+$E$14)*(5/384)))^(1/4))/100)</f>
        <v>3.9939203800745084</v>
      </c>
      <c r="U50" s="170">
        <f t="shared" si="7"/>
        <v>3.9635591605464788</v>
      </c>
      <c r="V50" s="170">
        <f t="shared" si="7"/>
        <v>3.9727672647488199</v>
      </c>
      <c r="W50" s="170">
        <f t="shared" si="7"/>
        <v>3.8204839889782387</v>
      </c>
      <c r="X50" s="170">
        <f t="shared" si="7"/>
        <v>3.8063053526322954</v>
      </c>
      <c r="Y50" s="170">
        <f t="shared" si="7"/>
        <v>3.7764862072465428</v>
      </c>
      <c r="Z50" s="170">
        <f t="shared" si="7"/>
        <v>3.7855262270644809</v>
      </c>
      <c r="AA50" s="170">
        <f t="shared" si="7"/>
        <v>3.6697538294508978</v>
      </c>
      <c r="AB50" s="170">
        <f t="shared" si="7"/>
        <v>3.6558439940313745</v>
      </c>
      <c r="AC50" s="170">
        <f t="shared" si="7"/>
        <v>3.6266080185297755</v>
      </c>
      <c r="AD50" s="170">
        <f t="shared" si="7"/>
        <v>3.6354687123562157</v>
      </c>
      <c r="AE50" s="170">
        <f t="shared" si="7"/>
        <v>3.5447345102398091</v>
      </c>
      <c r="AF50" s="170">
        <f t="shared" si="7"/>
        <v>3.531090607073085</v>
      </c>
      <c r="AG50" s="170">
        <f t="shared" si="7"/>
        <v>3.5024265338558536</v>
      </c>
      <c r="AH50" s="170">
        <f t="shared" si="7"/>
        <v>3.5111120615986624</v>
      </c>
      <c r="AI50" s="170">
        <f t="shared" si="7"/>
        <v>3.4384735668103388</v>
      </c>
      <c r="AJ50" s="170">
        <f t="shared" si="7"/>
        <v>3.42508324252324</v>
      </c>
      <c r="AK50" s="170">
        <f t="shared" si="7"/>
        <v>3.3969616994178375</v>
      </c>
      <c r="AL50" s="170">
        <f t="shared" si="7"/>
        <v>3.4054814470417174</v>
      </c>
      <c r="AM50" s="170">
        <f t="shared" si="7"/>
        <v>3.3464444834922746</v>
      </c>
      <c r="AN50" s="170">
        <f t="shared" si="7"/>
        <v>3.3332924143153422</v>
      </c>
      <c r="AO50" s="170">
        <f t="shared" si="7"/>
        <v>3.3056788750511088</v>
      </c>
      <c r="AP50" s="170">
        <f t="shared" si="7"/>
        <v>3.3140436355761453</v>
      </c>
      <c r="AQ50" s="170">
        <f t="shared" si="7"/>
        <v>3.2655464867825956</v>
      </c>
      <c r="AR50" s="170">
        <f t="shared" si="7"/>
        <v>3.252617011070611</v>
      </c>
      <c r="AS50" s="170">
        <f t="shared" si="7"/>
        <v>3.2254769219272963</v>
      </c>
      <c r="AT50" s="170">
        <f t="shared" si="7"/>
        <v>3.2336973996405907</v>
      </c>
      <c r="AU50" s="170">
        <f t="shared" si="7"/>
        <v>3.1935689226602189</v>
      </c>
      <c r="AV50" s="170">
        <f t="shared" si="7"/>
        <v>3.1808471020756159</v>
      </c>
      <c r="AW50" s="170">
        <f t="shared" si="7"/>
        <v>3.1541478763181798</v>
      </c>
      <c r="AX50" s="170">
        <f t="shared" si="7"/>
        <v>3.1622341159187619</v>
      </c>
      <c r="AY50" s="170">
        <f t="shared" si="7"/>
        <v>3.1288841075221607</v>
      </c>
      <c r="AZ50" s="170">
        <f t="shared" si="7"/>
        <v>3.1163561157851749</v>
      </c>
      <c r="BA50" s="170">
        <f t="shared" si="7"/>
        <v>3.0900678069784089</v>
      </c>
      <c r="BB50" s="170">
        <f t="shared" si="7"/>
        <v>3.0980290099640522</v>
      </c>
    </row>
    <row r="51" spans="3:54" ht="18" customHeight="1" x14ac:dyDescent="0.25">
      <c r="Q51" s="199"/>
      <c r="R51" s="104">
        <v>55</v>
      </c>
      <c r="S51" s="170">
        <f t="shared" ref="S51:AH54" si="8">1.1*((((5*($H$11*10000))/(((((VLOOKUP(S$31,$I$5:$J$15,2))*$R51)*S$30/2)+((($E$9*(1-0.088))+($E$16/$E$6))*(S$30/COS(S$31*PI()/180))/2)+$E$14)*(5/384)))^(1/4))/100)</f>
        <v>3.9272785780559216</v>
      </c>
      <c r="T51" s="170">
        <f t="shared" si="8"/>
        <v>3.914246315216428</v>
      </c>
      <c r="U51" s="170">
        <f t="shared" si="8"/>
        <v>3.886754848223029</v>
      </c>
      <c r="V51" s="170">
        <f t="shared" si="8"/>
        <v>3.9075234397728527</v>
      </c>
      <c r="W51" s="170">
        <f t="shared" si="8"/>
        <v>3.7408985152208478</v>
      </c>
      <c r="X51" s="170">
        <f t="shared" si="8"/>
        <v>3.7281268788600026</v>
      </c>
      <c r="Y51" s="170">
        <f t="shared" si="8"/>
        <v>3.7012051157102692</v>
      </c>
      <c r="Z51" s="170">
        <f t="shared" si="8"/>
        <v>3.72154083896995</v>
      </c>
      <c r="AA51" s="170">
        <f t="shared" si="8"/>
        <v>3.5917472882863057</v>
      </c>
      <c r="AB51" s="170">
        <f t="shared" si="8"/>
        <v>3.5792445825473873</v>
      </c>
      <c r="AC51" s="170">
        <f t="shared" si="8"/>
        <v>3.5529033244343156</v>
      </c>
      <c r="AD51" s="170">
        <f t="shared" si="8"/>
        <v>3.5727988579739534</v>
      </c>
      <c r="AE51" s="170">
        <f t="shared" si="8"/>
        <v>3.4682701848913204</v>
      </c>
      <c r="AF51" s="170">
        <f t="shared" si="8"/>
        <v>3.45602592279316</v>
      </c>
      <c r="AG51" s="170">
        <f t="shared" si="8"/>
        <v>3.4302390069216253</v>
      </c>
      <c r="AH51" s="170">
        <f t="shared" si="8"/>
        <v>3.449714619482994</v>
      </c>
      <c r="AI51" s="170">
        <f t="shared" si="7"/>
        <v>3.3634687770381038</v>
      </c>
      <c r="AJ51" s="170">
        <f t="shared" si="7"/>
        <v>3.3514667255018917</v>
      </c>
      <c r="AK51" s="170">
        <f t="shared" si="7"/>
        <v>3.326197327155461</v>
      </c>
      <c r="AL51" s="170">
        <f t="shared" si="7"/>
        <v>3.3452811598640246</v>
      </c>
      <c r="AM51" s="170">
        <f t="shared" si="7"/>
        <v>3.2728041837299391</v>
      </c>
      <c r="AN51" s="170">
        <f t="shared" si="7"/>
        <v>3.2610270870728431</v>
      </c>
      <c r="AO51" s="170">
        <f t="shared" si="7"/>
        <v>3.2362370772308915</v>
      </c>
      <c r="AP51" s="170">
        <f t="shared" si="7"/>
        <v>3.254958150153632</v>
      </c>
      <c r="AQ51" s="170">
        <f t="shared" si="7"/>
        <v>3.193176424119287</v>
      </c>
      <c r="AR51" s="170">
        <f t="shared" si="7"/>
        <v>3.1816077526508963</v>
      </c>
      <c r="AS51" s="170">
        <f t="shared" si="7"/>
        <v>3.1572610605281066</v>
      </c>
      <c r="AT51" s="170">
        <f t="shared" si="7"/>
        <v>3.1756467731497886</v>
      </c>
      <c r="AU51" s="170">
        <f t="shared" si="7"/>
        <v>3.1223806573409654</v>
      </c>
      <c r="AV51" s="170">
        <f t="shared" si="7"/>
        <v>3.1110052038091087</v>
      </c>
      <c r="AW51" s="170">
        <f t="shared" si="7"/>
        <v>3.0870688885904247</v>
      </c>
      <c r="AX51" s="170">
        <f t="shared" si="7"/>
        <v>3.1051442334343973</v>
      </c>
      <c r="AY51" s="170">
        <f t="shared" si="7"/>
        <v>3.0587966267433337</v>
      </c>
      <c r="AZ51" s="170">
        <f t="shared" si="7"/>
        <v>3.0476006385927237</v>
      </c>
      <c r="BA51" s="170">
        <f t="shared" si="7"/>
        <v>3.0240450562743644</v>
      </c>
      <c r="BB51" s="170">
        <f t="shared" si="7"/>
        <v>3.0418325068498993</v>
      </c>
    </row>
    <row r="52" spans="3:54" ht="18" customHeight="1" x14ac:dyDescent="0.25">
      <c r="Q52" s="199"/>
      <c r="R52" s="104">
        <v>65</v>
      </c>
      <c r="S52" s="170">
        <f t="shared" si="8"/>
        <v>3.8537995262410112</v>
      </c>
      <c r="T52" s="170">
        <f t="shared" si="7"/>
        <v>3.8419345112826266</v>
      </c>
      <c r="U52" s="170">
        <f t="shared" si="7"/>
        <v>3.8168588921326876</v>
      </c>
      <c r="V52" s="170">
        <f t="shared" si="7"/>
        <v>3.8473079875396254</v>
      </c>
      <c r="W52" s="170">
        <f t="shared" si="7"/>
        <v>3.6689676131468665</v>
      </c>
      <c r="X52" s="170">
        <f t="shared" si="7"/>
        <v>3.6573701644185745</v>
      </c>
      <c r="Y52" s="170">
        <f t="shared" si="7"/>
        <v>3.6328756113990837</v>
      </c>
      <c r="Z52" s="170">
        <f t="shared" si="7"/>
        <v>3.6626218721020529</v>
      </c>
      <c r="AA52" s="170">
        <f t="shared" si="7"/>
        <v>3.5213847582580167</v>
      </c>
      <c r="AB52" s="170">
        <f t="shared" si="7"/>
        <v>3.5100521664590514</v>
      </c>
      <c r="AC52" s="170">
        <f t="shared" si="7"/>
        <v>3.4861276130206638</v>
      </c>
      <c r="AD52" s="170">
        <f t="shared" si="7"/>
        <v>3.5151835349790042</v>
      </c>
      <c r="AE52" s="170">
        <f t="shared" si="7"/>
        <v>3.3994009216814658</v>
      </c>
      <c r="AF52" s="170">
        <f t="shared" si="7"/>
        <v>3.3883174824617512</v>
      </c>
      <c r="AG52" s="170">
        <f t="shared" si="7"/>
        <v>3.3649265579383472</v>
      </c>
      <c r="AH52" s="170">
        <f t="shared" si="7"/>
        <v>3.393335744790658</v>
      </c>
      <c r="AI52" s="170">
        <f t="shared" si="7"/>
        <v>3.2959910597079105</v>
      </c>
      <c r="AJ52" s="170">
        <f t="shared" si="7"/>
        <v>3.2851380709617772</v>
      </c>
      <c r="AK52" s="170">
        <f t="shared" si="7"/>
        <v>3.2622392328156393</v>
      </c>
      <c r="AL52" s="170">
        <f t="shared" si="7"/>
        <v>3.2900517736227175</v>
      </c>
      <c r="AM52" s="170">
        <f t="shared" si="7"/>
        <v>3.2066139001135858</v>
      </c>
      <c r="AN52" s="170">
        <f t="shared" si="7"/>
        <v>3.1959730300559794</v>
      </c>
      <c r="AO52" s="170">
        <f t="shared" si="7"/>
        <v>3.1735261924649101</v>
      </c>
      <c r="AP52" s="170">
        <f t="shared" si="7"/>
        <v>3.2007905262909153</v>
      </c>
      <c r="AQ52" s="170">
        <f t="shared" si="7"/>
        <v>3.1281756374151102</v>
      </c>
      <c r="AR52" s="170">
        <f t="shared" si="7"/>
        <v>3.1177300171099431</v>
      </c>
      <c r="AS52" s="170">
        <f t="shared" si="7"/>
        <v>3.0956985994319219</v>
      </c>
      <c r="AT52" s="170">
        <f t="shared" si="7"/>
        <v>3.1224589819578452</v>
      </c>
      <c r="AU52" s="170">
        <f t="shared" si="7"/>
        <v>3.0584802309288603</v>
      </c>
      <c r="AV52" s="170">
        <f t="shared" si="7"/>
        <v>3.0482147125147407</v>
      </c>
      <c r="AW52" s="170">
        <f t="shared" si="7"/>
        <v>3.0265660372289296</v>
      </c>
      <c r="AX52" s="170">
        <f t="shared" si="7"/>
        <v>3.0528620314692532</v>
      </c>
      <c r="AY52" s="170">
        <f t="shared" si="7"/>
        <v>2.9959165263473326</v>
      </c>
      <c r="AZ52" s="170">
        <f t="shared" si="7"/>
        <v>2.9858176325086863</v>
      </c>
      <c r="BA52" s="170">
        <f t="shared" si="7"/>
        <v>2.964522730066669</v>
      </c>
      <c r="BB52" s="170">
        <f t="shared" si="7"/>
        <v>2.9903894277549963</v>
      </c>
    </row>
    <row r="53" spans="3:54" ht="18" customHeight="1" x14ac:dyDescent="0.25">
      <c r="Q53" s="199"/>
      <c r="R53" s="104">
        <v>90</v>
      </c>
      <c r="S53" s="170">
        <f t="shared" si="8"/>
        <v>3.6960913954318602</v>
      </c>
      <c r="T53" s="170">
        <f t="shared" si="7"/>
        <v>3.6864520056303021</v>
      </c>
      <c r="U53" s="170">
        <f t="shared" si="7"/>
        <v>3.6660055048204998</v>
      </c>
      <c r="V53" s="170">
        <f t="shared" si="7"/>
        <v>3.7147377186111603</v>
      </c>
      <c r="W53" s="170">
        <f t="shared" si="7"/>
        <v>3.5151901832590355</v>
      </c>
      <c r="X53" s="170">
        <f t="shared" si="7"/>
        <v>3.5058161569293378</v>
      </c>
      <c r="Y53" s="170">
        <f t="shared" si="7"/>
        <v>3.4859415979249389</v>
      </c>
      <c r="Z53" s="170">
        <f t="shared" si="7"/>
        <v>3.5333310761082322</v>
      </c>
      <c r="AA53" s="170">
        <f t="shared" si="7"/>
        <v>3.3713727882603957</v>
      </c>
      <c r="AB53" s="170">
        <f t="shared" si="7"/>
        <v>3.3622452667893987</v>
      </c>
      <c r="AC53" s="170">
        <f t="shared" si="7"/>
        <v>3.3428994473552782</v>
      </c>
      <c r="AD53" s="170">
        <f t="shared" si="7"/>
        <v>3.3890419556884965</v>
      </c>
      <c r="AE53" s="170">
        <f t="shared" si="7"/>
        <v>3.2528690959281592</v>
      </c>
      <c r="AF53" s="170">
        <f t="shared" si="7"/>
        <v>3.2439654841261776</v>
      </c>
      <c r="AG53" s="170">
        <f t="shared" si="7"/>
        <v>3.2250986071425336</v>
      </c>
      <c r="AH53" s="170">
        <f t="shared" si="7"/>
        <v>3.2701086217097051</v>
      </c>
      <c r="AI53" s="170">
        <f t="shared" si="7"/>
        <v>3.1526424081243252</v>
      </c>
      <c r="AJ53" s="170">
        <f t="shared" si="7"/>
        <v>3.1439413121155502</v>
      </c>
      <c r="AK53" s="170">
        <f t="shared" si="7"/>
        <v>3.1255068290608823</v>
      </c>
      <c r="AL53" s="170">
        <f t="shared" si="7"/>
        <v>3.1694926593026782</v>
      </c>
      <c r="AM53" s="170">
        <f t="shared" si="7"/>
        <v>3.0661726333706003</v>
      </c>
      <c r="AN53" s="170">
        <f t="shared" si="7"/>
        <v>3.057655051296805</v>
      </c>
      <c r="AO53" s="170">
        <f t="shared" si="7"/>
        <v>3.0396118864688191</v>
      </c>
      <c r="AP53" s="170">
        <f t="shared" si="7"/>
        <v>3.082669696292645</v>
      </c>
      <c r="AQ53" s="170">
        <f t="shared" si="7"/>
        <v>2.9903953520696072</v>
      </c>
      <c r="AR53" s="170">
        <f t="shared" si="7"/>
        <v>2.9820447463719866</v>
      </c>
      <c r="AS53" s="170">
        <f t="shared" si="7"/>
        <v>2.9643572929137609</v>
      </c>
      <c r="AT53" s="170">
        <f t="shared" si="7"/>
        <v>3.0065707562753139</v>
      </c>
      <c r="AU53" s="170">
        <f t="shared" si="7"/>
        <v>2.9231437719671622</v>
      </c>
      <c r="AV53" s="170">
        <f t="shared" si="7"/>
        <v>2.9149458196132922</v>
      </c>
      <c r="AW53" s="170">
        <f t="shared" si="7"/>
        <v>2.8975833217721934</v>
      </c>
      <c r="AX53" s="170">
        <f t="shared" si="7"/>
        <v>2.939024897043784</v>
      </c>
      <c r="AY53" s="170">
        <f t="shared" si="7"/>
        <v>2.8628331879240987</v>
      </c>
      <c r="AZ53" s="170">
        <f t="shared" si="7"/>
        <v>2.8547754660123013</v>
      </c>
      <c r="BA53" s="170">
        <f t="shared" si="7"/>
        <v>2.8377113002948784</v>
      </c>
      <c r="BB53" s="170">
        <f t="shared" si="7"/>
        <v>2.8784438265255248</v>
      </c>
    </row>
    <row r="54" spans="3:54" ht="18" customHeight="1" x14ac:dyDescent="0.25">
      <c r="Q54" s="200"/>
      <c r="R54" s="169">
        <v>140</v>
      </c>
      <c r="S54" s="170">
        <f t="shared" si="8"/>
        <v>3.4562487084456794</v>
      </c>
      <c r="T54" s="170">
        <f t="shared" si="7"/>
        <v>3.4493458903963994</v>
      </c>
      <c r="U54" s="170">
        <f t="shared" si="7"/>
        <v>3.4346342434418129</v>
      </c>
      <c r="V54" s="170">
        <f t="shared" si="7"/>
        <v>3.5049813382840544</v>
      </c>
      <c r="W54" s="170">
        <f t="shared" si="7"/>
        <v>3.2827164453451374</v>
      </c>
      <c r="X54" s="170">
        <f t="shared" si="7"/>
        <v>3.2760477472906584</v>
      </c>
      <c r="Y54" s="170">
        <f t="shared" si="7"/>
        <v>3.2618388672234948</v>
      </c>
      <c r="Z54" s="170">
        <f t="shared" si="7"/>
        <v>3.3298293168143371</v>
      </c>
      <c r="AA54" s="170">
        <f t="shared" si="7"/>
        <v>3.1455252775970877</v>
      </c>
      <c r="AB54" s="170">
        <f t="shared" si="7"/>
        <v>3.1390613608926192</v>
      </c>
      <c r="AC54" s="170">
        <f t="shared" si="7"/>
        <v>3.1252913291405253</v>
      </c>
      <c r="AD54" s="170">
        <f t="shared" si="7"/>
        <v>3.1912134425924492</v>
      </c>
      <c r="AE54" s="170">
        <f t="shared" si="7"/>
        <v>3.032927045092829</v>
      </c>
      <c r="AF54" s="170">
        <f t="shared" si="7"/>
        <v>3.0266425872669132</v>
      </c>
      <c r="AG54" s="170">
        <f t="shared" si="7"/>
        <v>3.0132566428496439</v>
      </c>
      <c r="AH54" s="170">
        <f t="shared" si="7"/>
        <v>3.0773623799456575</v>
      </c>
      <c r="AI54" s="170">
        <f t="shared" si="7"/>
        <v>2.9379748831751216</v>
      </c>
      <c r="AJ54" s="170">
        <f t="shared" si="7"/>
        <v>2.9318488950955488</v>
      </c>
      <c r="AK54" s="170">
        <f t="shared" si="7"/>
        <v>2.9188018181595536</v>
      </c>
      <c r="AL54" s="170">
        <f t="shared" si="7"/>
        <v>2.9813013249241056</v>
      </c>
      <c r="AM54" s="170">
        <f t="shared" si="7"/>
        <v>2.8562421460861249</v>
      </c>
      <c r="AN54" s="170">
        <f t="shared" si="7"/>
        <v>2.8502573103958508</v>
      </c>
      <c r="AO54" s="170">
        <f t="shared" si="7"/>
        <v>2.8375118770772243</v>
      </c>
      <c r="AP54" s="170">
        <f t="shared" si="7"/>
        <v>2.8985791924918365</v>
      </c>
      <c r="AQ54" s="170">
        <f t="shared" si="7"/>
        <v>2.7847461838442662</v>
      </c>
      <c r="AR54" s="170">
        <f t="shared" si="7"/>
        <v>2.7788881256012123</v>
      </c>
      <c r="AS54" s="170">
        <f t="shared" si="7"/>
        <v>2.7664134847174844</v>
      </c>
      <c r="AT54" s="170">
        <f t="shared" si="7"/>
        <v>2.8261934450152042</v>
      </c>
      <c r="AU54" s="170">
        <f t="shared" si="7"/>
        <v>2.721388267961407</v>
      </c>
      <c r="AV54" s="170">
        <f t="shared" si="7"/>
        <v>2.7156449428556364</v>
      </c>
      <c r="AW54" s="170">
        <f t="shared" si="7"/>
        <v>2.7034152742441369</v>
      </c>
      <c r="AX54" s="170">
        <f t="shared" si="7"/>
        <v>2.7620294568945756</v>
      </c>
      <c r="AY54" s="170">
        <f t="shared" si="7"/>
        <v>2.6646395268919041</v>
      </c>
      <c r="AZ54" s="170">
        <f t="shared" si="7"/>
        <v>2.6590007420093218</v>
      </c>
      <c r="BA54" s="170">
        <f t="shared" si="7"/>
        <v>2.646994213136888</v>
      </c>
      <c r="BB54" s="170">
        <f t="shared" si="7"/>
        <v>2.7045456511793713</v>
      </c>
    </row>
    <row r="55" spans="3:54" ht="18" customHeight="1" x14ac:dyDescent="0.25"/>
    <row r="56" spans="3:54" ht="18" customHeight="1" x14ac:dyDescent="0.25"/>
    <row r="57" spans="3:54" ht="18" customHeight="1" x14ac:dyDescent="0.25"/>
    <row r="58" spans="3:54" ht="20.100000000000001" customHeight="1" x14ac:dyDescent="0.25"/>
    <row r="59" spans="3:54" ht="20.100000000000001" customHeight="1" x14ac:dyDescent="0.25"/>
    <row r="60" spans="3:54" ht="20.100000000000001" customHeight="1" x14ac:dyDescent="0.25"/>
    <row r="61" spans="3:54" ht="20.100000000000001" customHeight="1" x14ac:dyDescent="0.25"/>
    <row r="62" spans="3:54" ht="20.100000000000001" customHeight="1" x14ac:dyDescent="0.25"/>
    <row r="63" spans="3:54" ht="20.100000000000001" customHeight="1" x14ac:dyDescent="0.25"/>
    <row r="64" spans="3:5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ORoxsOeHxuHD8Vczry9kVtkAfH7Y6Cz6lMv8W3d9RaNue5UTEatUaB2okK6hA+PKDqyzQ/FyCrC3xAsA57nqXQ==" saltValue="yMYEBv5F9esunDyXg5XDXA==" spinCount="100000" sheet="1" objects="1" scenarios="1"/>
  <mergeCells count="16">
    <mergeCell ref="Q44:Q48"/>
    <mergeCell ref="Q50:Q54"/>
    <mergeCell ref="Q32:Q36"/>
    <mergeCell ref="Q38:Q42"/>
    <mergeCell ref="C28:D28"/>
    <mergeCell ref="D29:E29"/>
    <mergeCell ref="B2:E2"/>
    <mergeCell ref="C19:C20"/>
    <mergeCell ref="Q31:R31"/>
    <mergeCell ref="Q30:R30"/>
    <mergeCell ref="I20:K20"/>
    <mergeCell ref="I2:K2"/>
    <mergeCell ref="I19:K19"/>
    <mergeCell ref="C21:C22"/>
    <mergeCell ref="C23:C24"/>
    <mergeCell ref="C25:C26"/>
  </mergeCells>
  <conditionalFormatting sqref="E30:E47">
    <cfRule type="cellIs" dxfId="7" priority="1" stopIfTrue="1" operator="greaterThan">
      <formula>$E$28</formula>
    </cfRule>
  </conditionalFormatting>
  <conditionalFormatting sqref="E48">
    <cfRule type="cellIs" dxfId="6" priority="2" stopIfTrue="1" operator="greaterThan">
      <formula>$E$28</formula>
    </cfRule>
  </conditionalFormatting>
  <pageMargins left="0" right="0" top="0" bottom="0" header="0" footer="0"/>
  <pageSetup paperSize="8" scale="73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C71"/>
  <sheetViews>
    <sheetView topLeftCell="A33" zoomScaleNormal="100" workbookViewId="0">
      <selection activeCell="Q1" sqref="Q1:BB1048576"/>
    </sheetView>
  </sheetViews>
  <sheetFormatPr baseColWidth="10" defaultRowHeight="13.2" x14ac:dyDescent="0.25"/>
  <cols>
    <col min="1" max="1" width="1.6640625" customWidth="1"/>
    <col min="2" max="2" width="45.77734375" customWidth="1"/>
    <col min="3" max="3" width="2" bestFit="1" customWidth="1"/>
    <col min="4" max="4" width="52.109375" bestFit="1" customWidth="1"/>
    <col min="5" max="5" width="13.6640625" customWidth="1"/>
    <col min="6" max="6" width="3.664062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4" width="8.6640625" customWidth="1"/>
    <col min="17" max="18" width="5.77734375" hidden="1" customWidth="1"/>
    <col min="19" max="54" width="4.77734375" hidden="1" customWidth="1"/>
    <col min="55" max="66" width="5.77734375" customWidth="1"/>
  </cols>
  <sheetData>
    <row r="1" spans="2:15" x14ac:dyDescent="0.25">
      <c r="B1" s="29" t="s">
        <v>44</v>
      </c>
    </row>
    <row r="2" spans="2:15" ht="20.100000000000001" customHeight="1" x14ac:dyDescent="0.25">
      <c r="B2" s="185" t="s">
        <v>27</v>
      </c>
      <c r="C2" s="186"/>
      <c r="D2" s="186"/>
      <c r="E2" s="186"/>
      <c r="I2" s="195" t="s">
        <v>46</v>
      </c>
      <c r="J2" s="218"/>
      <c r="K2" s="218"/>
    </row>
    <row r="3" spans="2:15" ht="4.95" customHeight="1" thickBot="1" x14ac:dyDescent="0.3"/>
    <row r="4" spans="2:15" ht="18" customHeight="1" x14ac:dyDescent="0.25">
      <c r="B4" s="26" t="s">
        <v>40</v>
      </c>
      <c r="D4" s="13" t="s">
        <v>8</v>
      </c>
      <c r="E4" s="16">
        <v>3</v>
      </c>
      <c r="G4" s="54" t="s">
        <v>43</v>
      </c>
      <c r="H4" s="55">
        <f>E4/COS(E7*PI()/180)</f>
        <v>3.0114595126300423</v>
      </c>
      <c r="I4" s="64" t="s">
        <v>2</v>
      </c>
      <c r="J4" s="65" t="s">
        <v>32</v>
      </c>
      <c r="K4" s="32"/>
    </row>
    <row r="5" spans="2:15" ht="18" customHeight="1" x14ac:dyDescent="0.25">
      <c r="B5" s="26" t="s">
        <v>31</v>
      </c>
      <c r="D5" s="14" t="s">
        <v>6</v>
      </c>
      <c r="E5" s="17">
        <v>3</v>
      </c>
      <c r="I5" s="66">
        <v>5</v>
      </c>
      <c r="J5" s="67">
        <v>0.8</v>
      </c>
      <c r="K5" s="11"/>
    </row>
    <row r="6" spans="2:15" ht="18" customHeight="1" x14ac:dyDescent="0.25">
      <c r="B6" s="28" t="s">
        <v>26</v>
      </c>
      <c r="D6" s="14" t="s">
        <v>7</v>
      </c>
      <c r="E6" s="17">
        <v>0.7</v>
      </c>
      <c r="I6" s="60">
        <v>10</v>
      </c>
      <c r="J6" s="61">
        <v>0.8</v>
      </c>
    </row>
    <row r="7" spans="2:15" ht="18" customHeight="1" x14ac:dyDescent="0.25">
      <c r="B7" s="28" t="s">
        <v>25</v>
      </c>
      <c r="D7" s="14" t="s">
        <v>9</v>
      </c>
      <c r="E7" s="18">
        <v>5</v>
      </c>
      <c r="I7" s="60">
        <v>15</v>
      </c>
      <c r="J7" s="61">
        <v>0.8</v>
      </c>
      <c r="L7" s="212" t="s">
        <v>28</v>
      </c>
      <c r="M7" s="213"/>
      <c r="N7" s="213"/>
    </row>
    <row r="8" spans="2:15" ht="18" customHeight="1" x14ac:dyDescent="0.25">
      <c r="D8" s="14" t="s">
        <v>0</v>
      </c>
      <c r="E8" s="18">
        <v>45</v>
      </c>
      <c r="I8" s="60">
        <v>20</v>
      </c>
      <c r="J8" s="61">
        <v>0.8</v>
      </c>
      <c r="L8" s="214" t="s">
        <v>29</v>
      </c>
      <c r="M8" s="215"/>
      <c r="N8" s="215"/>
      <c r="O8" s="11"/>
    </row>
    <row r="9" spans="2:15" ht="18" customHeight="1" thickBot="1" x14ac:dyDescent="0.3">
      <c r="D9" s="15" t="s">
        <v>1</v>
      </c>
      <c r="E9" s="19">
        <v>35</v>
      </c>
      <c r="I9" s="60">
        <v>25</v>
      </c>
      <c r="J9" s="61">
        <v>0.8</v>
      </c>
      <c r="L9" s="216" t="s">
        <v>30</v>
      </c>
      <c r="M9" s="217"/>
      <c r="N9" s="217"/>
      <c r="O9" s="11"/>
    </row>
    <row r="10" spans="2:15" ht="18" hidden="1" customHeight="1" x14ac:dyDescent="0.25">
      <c r="D10" s="12" t="s">
        <v>21</v>
      </c>
      <c r="E10" s="44">
        <v>366.21</v>
      </c>
      <c r="G10" s="54" t="s">
        <v>41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5" ht="18" hidden="1" customHeight="1" x14ac:dyDescent="0.25">
      <c r="D11" s="9" t="s">
        <v>20</v>
      </c>
      <c r="E11" s="42">
        <v>124.042</v>
      </c>
      <c r="G11" s="54" t="s">
        <v>42</v>
      </c>
      <c r="H11">
        <f>(70000000000*(E10/100000000))+(210000000000*(E11/100000000))</f>
        <v>516835.19999999995</v>
      </c>
      <c r="I11" s="60">
        <v>31</v>
      </c>
      <c r="J11" s="61">
        <f t="shared" si="0"/>
        <v>0.77333333333333343</v>
      </c>
    </row>
    <row r="12" spans="2:15" ht="18" hidden="1" customHeight="1" x14ac:dyDescent="0.25">
      <c r="D12" s="9" t="s">
        <v>48</v>
      </c>
      <c r="E12" s="43">
        <f>ROUND(E5/E6,0)</f>
        <v>4</v>
      </c>
      <c r="I12" s="60">
        <v>32</v>
      </c>
      <c r="J12" s="61">
        <f t="shared" si="0"/>
        <v>0.7466666666666667</v>
      </c>
    </row>
    <row r="13" spans="2:15" ht="18" hidden="1" customHeight="1" x14ac:dyDescent="0.25">
      <c r="D13" s="9" t="s">
        <v>22</v>
      </c>
      <c r="E13" s="45">
        <v>6.5510000000000002</v>
      </c>
      <c r="I13" s="60">
        <v>33</v>
      </c>
      <c r="J13" s="61">
        <f t="shared" si="0"/>
        <v>0.72000000000000008</v>
      </c>
    </row>
    <row r="14" spans="2:15" ht="18" hidden="1" customHeight="1" x14ac:dyDescent="0.25">
      <c r="D14" s="9" t="s">
        <v>23</v>
      </c>
      <c r="E14" s="45">
        <v>16.361000000000001</v>
      </c>
      <c r="I14" s="68">
        <v>34</v>
      </c>
      <c r="J14" s="61">
        <f t="shared" si="0"/>
        <v>0.69333333333333336</v>
      </c>
    </row>
    <row r="15" spans="2:15" ht="18" hidden="1" customHeight="1" thickBot="1" x14ac:dyDescent="0.3">
      <c r="D15" s="1" t="s">
        <v>3</v>
      </c>
      <c r="E15" s="45">
        <v>2.6459999999999999</v>
      </c>
      <c r="I15" s="69">
        <v>35</v>
      </c>
      <c r="J15" s="63">
        <f t="shared" si="0"/>
        <v>0.66666666666666663</v>
      </c>
    </row>
    <row r="16" spans="2:15" ht="18" hidden="1" customHeight="1" x14ac:dyDescent="0.25">
      <c r="D16" s="1" t="s">
        <v>4</v>
      </c>
      <c r="E16" s="45">
        <v>8.0190000000000001</v>
      </c>
      <c r="I16" s="33" t="s">
        <v>33</v>
      </c>
      <c r="J16" s="34">
        <f>VLOOKUP(E7,I5:J15,2)</f>
        <v>0.8</v>
      </c>
    </row>
    <row r="17" spans="3:54" ht="18" hidden="1" customHeight="1" x14ac:dyDescent="0.25">
      <c r="D17" s="50"/>
      <c r="E17" s="51"/>
      <c r="F17" s="4"/>
      <c r="G17" s="4"/>
      <c r="H17" s="4"/>
      <c r="I17" s="35" t="s">
        <v>36</v>
      </c>
      <c r="J17" s="39">
        <f>J16*E8</f>
        <v>36</v>
      </c>
    </row>
    <row r="18" spans="3:54" ht="18" hidden="1" customHeight="1" thickBot="1" x14ac:dyDescent="0.3">
      <c r="D18" s="52"/>
      <c r="E18" s="53"/>
      <c r="F18" s="4"/>
      <c r="G18" s="4"/>
      <c r="H18" s="4"/>
      <c r="I18" s="36" t="s">
        <v>35</v>
      </c>
      <c r="J18" s="37">
        <f>E5-(0.041*2)-(0.022*E12)</f>
        <v>2.83</v>
      </c>
    </row>
    <row r="19" spans="3:54" s="3" customFormat="1" ht="18" hidden="1" customHeight="1" x14ac:dyDescent="0.25">
      <c r="C19" s="187">
        <v>1</v>
      </c>
      <c r="D19" s="2" t="s">
        <v>11</v>
      </c>
      <c r="E19" s="27">
        <f>(((J17*E5)+(E9*J18)+(E15*E12))*(E4/COS(E7*PI()/180))/2)+(E13*E5)</f>
        <v>347.35098978586336</v>
      </c>
      <c r="F19" s="5"/>
      <c r="G19" s="5"/>
      <c r="H19" s="5"/>
      <c r="I19" s="196" t="s">
        <v>37</v>
      </c>
      <c r="J19" s="196"/>
      <c r="K19" s="196"/>
    </row>
    <row r="20" spans="3:54" ht="18" hidden="1" customHeight="1" x14ac:dyDescent="0.25">
      <c r="C20" s="188"/>
      <c r="D20" s="1" t="s">
        <v>17</v>
      </c>
      <c r="E20" s="27">
        <f>E19/E5</f>
        <v>115.78366326195446</v>
      </c>
      <c r="F20" s="4"/>
      <c r="G20" s="4">
        <f>(J17*E4/2)+(((E9*(1-0.088))+(E15/E6))*(H4)/2)+E13</f>
        <v>114.30555230044625</v>
      </c>
      <c r="H20" s="4"/>
      <c r="I20" s="193" t="s">
        <v>38</v>
      </c>
      <c r="J20" s="194"/>
      <c r="K20" s="194"/>
    </row>
    <row r="21" spans="3:54" ht="18" hidden="1" customHeight="1" x14ac:dyDescent="0.25">
      <c r="C21" s="197">
        <v>2</v>
      </c>
      <c r="D21" s="1" t="s">
        <v>19</v>
      </c>
      <c r="E21" s="27">
        <f>(((J17*E5)+(E9*J18)+(E16*E12))*((E4/COS(E7*PI()/180))/2))+(E13*E5)</f>
        <v>379.71213370858578</v>
      </c>
      <c r="F21" s="4"/>
      <c r="G21" s="4"/>
      <c r="H21" s="4"/>
    </row>
    <row r="22" spans="3:54" ht="18" hidden="1" customHeight="1" x14ac:dyDescent="0.25">
      <c r="C22" s="188"/>
      <c r="D22" s="1" t="s">
        <v>17</v>
      </c>
      <c r="E22" s="27">
        <f>E21/E5</f>
        <v>126.57071123619527</v>
      </c>
      <c r="F22" s="4"/>
      <c r="G22" s="4">
        <f>(J17*E4/2)+(((E9*(1-0.088))+(E16/E6))*(H4)/2)+E13</f>
        <v>125.86310370141855</v>
      </c>
      <c r="H22" s="4"/>
    </row>
    <row r="23" spans="3:54" ht="18" hidden="1" customHeight="1" x14ac:dyDescent="0.25">
      <c r="C23" s="197">
        <v>3</v>
      </c>
      <c r="D23" s="1" t="s">
        <v>12</v>
      </c>
      <c r="E23" s="27">
        <f>(((J17*E5)+(E9*J18)+(E15*E12))*((E4/COS(E7*PI()/180))/2))+(E14*E5)</f>
        <v>376.78098978586331</v>
      </c>
      <c r="F23" s="4"/>
      <c r="G23" s="4"/>
      <c r="H23" s="4"/>
    </row>
    <row r="24" spans="3:54" ht="18" hidden="1" customHeight="1" x14ac:dyDescent="0.25">
      <c r="C24" s="188"/>
      <c r="D24" s="1" t="s">
        <v>17</v>
      </c>
      <c r="E24" s="27">
        <f>E23/E5</f>
        <v>125.59366326195443</v>
      </c>
      <c r="F24" s="4"/>
      <c r="G24" s="4">
        <f>(J17*E4/2)+(((E9*(1-0.088))+(E15/E6))*(H4)/2)+E14</f>
        <v>124.11555230044625</v>
      </c>
      <c r="H24" s="4"/>
    </row>
    <row r="25" spans="3:54" ht="18" hidden="1" customHeight="1" x14ac:dyDescent="0.25">
      <c r="C25" s="197">
        <v>4</v>
      </c>
      <c r="D25" s="1" t="s">
        <v>18</v>
      </c>
      <c r="E25" s="27">
        <f>(((J17*E5)+(E9*J18)+(E16*E12))*((E4/COS(E7*PI()/180))/2))+(E14*E5)</f>
        <v>409.14213370858579</v>
      </c>
      <c r="F25" s="4"/>
      <c r="G25" s="4"/>
      <c r="H25" s="4"/>
    </row>
    <row r="26" spans="3:54" ht="18" hidden="1" customHeight="1" x14ac:dyDescent="0.25">
      <c r="C26" s="188"/>
      <c r="D26" s="1" t="s">
        <v>17</v>
      </c>
      <c r="E26" s="27">
        <f>E25/E5</f>
        <v>136.38071123619525</v>
      </c>
      <c r="F26" s="4"/>
      <c r="G26" s="4">
        <f>(J17*E4/2)+(((E9*(1-0.088))+(E16/E6))*(H4)/2)+E14</f>
        <v>135.67310370141854</v>
      </c>
      <c r="H26" s="4"/>
    </row>
    <row r="27" spans="3:54" ht="18" customHeight="1" thickBot="1" x14ac:dyDescent="0.3">
      <c r="D27" s="10"/>
      <c r="E27" s="5"/>
      <c r="F27" s="4"/>
      <c r="G27" s="4"/>
      <c r="H27" s="4"/>
    </row>
    <row r="28" spans="3:54" ht="18" customHeight="1" thickTop="1" thickBot="1" x14ac:dyDescent="0.35">
      <c r="C28" s="210" t="s">
        <v>10</v>
      </c>
      <c r="D28" s="211"/>
      <c r="E28" s="148">
        <v>5</v>
      </c>
      <c r="F28" s="4"/>
      <c r="G28" s="4"/>
      <c r="H28" s="4"/>
    </row>
    <row r="29" spans="3:54" ht="18" customHeight="1" thickTop="1" thickBot="1" x14ac:dyDescent="0.3">
      <c r="D29" s="203" t="s">
        <v>5</v>
      </c>
      <c r="E29" s="204"/>
      <c r="F29" s="4"/>
      <c r="G29" s="4"/>
      <c r="H29" s="4"/>
      <c r="Q29" s="95" t="s">
        <v>54</v>
      </c>
    </row>
    <row r="30" spans="3:54" ht="18" customHeight="1" thickTop="1" thickBot="1" x14ac:dyDescent="0.35">
      <c r="C30" s="20">
        <v>1</v>
      </c>
      <c r="D30" s="21" t="s">
        <v>13</v>
      </c>
      <c r="E30" s="149">
        <f>1000*5/384*(((E20*9.81)*$E5^4)/$H10)</f>
        <v>4.6731729367617856</v>
      </c>
      <c r="F30" s="6"/>
      <c r="G30" s="7"/>
      <c r="H30" s="7"/>
      <c r="Q30" s="206" t="s">
        <v>52</v>
      </c>
      <c r="R30" s="207"/>
      <c r="S30" s="107">
        <v>2</v>
      </c>
      <c r="T30" s="98">
        <v>2</v>
      </c>
      <c r="U30" s="98">
        <v>2</v>
      </c>
      <c r="V30" s="108">
        <v>2</v>
      </c>
      <c r="W30" s="107">
        <v>2.5</v>
      </c>
      <c r="X30" s="98">
        <v>2.5</v>
      </c>
      <c r="Y30" s="98">
        <v>2.5</v>
      </c>
      <c r="Z30" s="108">
        <v>2.5</v>
      </c>
      <c r="AA30" s="109">
        <v>3</v>
      </c>
      <c r="AB30" s="109">
        <v>3</v>
      </c>
      <c r="AC30" s="109">
        <v>3</v>
      </c>
      <c r="AD30" s="109">
        <v>3</v>
      </c>
      <c r="AE30" s="109">
        <v>3.5</v>
      </c>
      <c r="AF30" s="109">
        <v>3.5</v>
      </c>
      <c r="AG30" s="109">
        <v>3.5</v>
      </c>
      <c r="AH30" s="109">
        <v>3.5</v>
      </c>
      <c r="AI30" s="109">
        <v>4</v>
      </c>
      <c r="AJ30" s="109">
        <v>4</v>
      </c>
      <c r="AK30" s="109">
        <v>4</v>
      </c>
      <c r="AL30" s="109">
        <v>4</v>
      </c>
      <c r="AM30" s="109">
        <v>4.5</v>
      </c>
      <c r="AN30" s="109">
        <v>4.5</v>
      </c>
      <c r="AO30" s="109">
        <v>4.5</v>
      </c>
      <c r="AP30" s="109">
        <v>4.5</v>
      </c>
      <c r="AQ30" s="107">
        <v>5</v>
      </c>
      <c r="AR30" s="98">
        <v>5</v>
      </c>
      <c r="AS30" s="98">
        <v>5</v>
      </c>
      <c r="AT30" s="108">
        <v>5</v>
      </c>
      <c r="AU30" s="107">
        <v>5.5</v>
      </c>
      <c r="AV30" s="98">
        <v>5.5</v>
      </c>
      <c r="AW30" s="98">
        <v>5.5</v>
      </c>
      <c r="AX30" s="108">
        <v>5.5</v>
      </c>
      <c r="AY30" s="107">
        <v>6</v>
      </c>
      <c r="AZ30" s="98">
        <v>6</v>
      </c>
      <c r="BA30" s="98">
        <v>6</v>
      </c>
      <c r="BB30" s="108">
        <v>6</v>
      </c>
    </row>
    <row r="31" spans="3:54" ht="18" customHeight="1" thickTop="1" x14ac:dyDescent="0.3">
      <c r="C31" s="76"/>
      <c r="D31" s="56" t="s">
        <v>45</v>
      </c>
      <c r="E31" s="77">
        <f>(((5*($H$10*10000))/($G20*(5/384)))^(1/4))/100</f>
        <v>3.0463025520719702</v>
      </c>
      <c r="F31" s="6"/>
      <c r="G31" s="7"/>
      <c r="H31" s="7"/>
      <c r="Q31" s="144" t="s">
        <v>2</v>
      </c>
      <c r="R31" s="145"/>
      <c r="S31" s="91">
        <v>5</v>
      </c>
      <c r="T31" s="92">
        <v>15</v>
      </c>
      <c r="U31" s="92">
        <v>25</v>
      </c>
      <c r="V31" s="92">
        <v>35</v>
      </c>
      <c r="W31" s="92">
        <v>5</v>
      </c>
      <c r="X31" s="92">
        <v>15</v>
      </c>
      <c r="Y31" s="92">
        <v>25</v>
      </c>
      <c r="Z31" s="92">
        <v>35</v>
      </c>
      <c r="AA31" s="92">
        <v>5</v>
      </c>
      <c r="AB31" s="92">
        <v>15</v>
      </c>
      <c r="AC31" s="92">
        <v>25</v>
      </c>
      <c r="AD31" s="92">
        <v>35</v>
      </c>
      <c r="AE31" s="92">
        <v>5</v>
      </c>
      <c r="AF31" s="92">
        <v>15</v>
      </c>
      <c r="AG31" s="92">
        <v>25</v>
      </c>
      <c r="AH31" s="92">
        <v>35</v>
      </c>
      <c r="AI31" s="92">
        <v>5</v>
      </c>
      <c r="AJ31" s="92">
        <v>15</v>
      </c>
      <c r="AK31" s="92">
        <v>25</v>
      </c>
      <c r="AL31" s="92">
        <v>35</v>
      </c>
      <c r="AM31" s="92">
        <v>5</v>
      </c>
      <c r="AN31" s="92">
        <v>15</v>
      </c>
      <c r="AO31" s="92">
        <v>25</v>
      </c>
      <c r="AP31" s="92">
        <v>35</v>
      </c>
      <c r="AQ31" s="92">
        <v>5</v>
      </c>
      <c r="AR31" s="92">
        <v>15</v>
      </c>
      <c r="AS31" s="92">
        <v>25</v>
      </c>
      <c r="AT31" s="92">
        <v>35</v>
      </c>
      <c r="AU31" s="92">
        <v>5</v>
      </c>
      <c r="AV31" s="92">
        <v>15</v>
      </c>
      <c r="AW31" s="92">
        <v>25</v>
      </c>
      <c r="AX31" s="92">
        <v>35</v>
      </c>
      <c r="AY31" s="92">
        <v>5</v>
      </c>
      <c r="AZ31" s="92">
        <v>15</v>
      </c>
      <c r="BA31" s="92">
        <v>25</v>
      </c>
      <c r="BB31" s="93">
        <v>35</v>
      </c>
    </row>
    <row r="32" spans="3:54" ht="18" customHeight="1" x14ac:dyDescent="0.3">
      <c r="C32" s="74"/>
      <c r="D32" s="75"/>
      <c r="E32" s="70"/>
      <c r="F32" s="6"/>
      <c r="G32" s="7"/>
      <c r="H32" s="7"/>
      <c r="Q32" s="208" t="s">
        <v>49</v>
      </c>
      <c r="R32" s="85">
        <v>45</v>
      </c>
      <c r="S32" s="129">
        <f t="shared" ref="S32:AB35" si="1">(((5*($H$11*10000))/(((((VLOOKUP(S$31,$I$5:$J$15,2))*$R32)*S$30/2)+((($E$9*(1-0.088))+($E$15/$E$6))*(S$30/COS(S$31*PI()/180))/2)+$E$14)*(5/384)))^(1/4))/100</f>
        <v>3.8730840406532927</v>
      </c>
      <c r="T32" s="130">
        <f t="shared" si="1"/>
        <v>3.8608525113395058</v>
      </c>
      <c r="U32" s="130">
        <f t="shared" si="1"/>
        <v>3.8350181653180782</v>
      </c>
      <c r="V32" s="132">
        <f t="shared" si="1"/>
        <v>3.8541570198734916</v>
      </c>
      <c r="W32" s="133">
        <f t="shared" si="1"/>
        <v>3.6977216836511921</v>
      </c>
      <c r="X32" s="130">
        <f t="shared" si="1"/>
        <v>3.6855976928054055</v>
      </c>
      <c r="Y32" s="130">
        <f t="shared" si="1"/>
        <v>3.6600143814504698</v>
      </c>
      <c r="Z32" s="131">
        <f t="shared" si="1"/>
        <v>3.6789641645339497</v>
      </c>
      <c r="AA32" s="129">
        <f t="shared" si="1"/>
        <v>3.556020665327142</v>
      </c>
      <c r="AB32" s="130">
        <f t="shared" si="1"/>
        <v>3.5440564672498778</v>
      </c>
      <c r="AC32" s="130">
        <f t="shared" ref="AC32:AL35" si="2">(((5*($H$11*10000))/(((((VLOOKUP(AC$31,$I$5:$J$15,2))*$R32)*AC$30/2)+((($E$9*(1-0.088))+($E$15/$E$6))*(AC$30/COS(AC$31*PI()/180))/2)+$E$14)*(5/384)))^(1/4))/100</f>
        <v>3.518827067830232</v>
      </c>
      <c r="AD32" s="132">
        <f t="shared" si="2"/>
        <v>3.5375125375759695</v>
      </c>
      <c r="AE32" s="133">
        <f t="shared" si="2"/>
        <v>3.4378876732872441</v>
      </c>
      <c r="AF32" s="130">
        <f t="shared" si="2"/>
        <v>3.4261008289014505</v>
      </c>
      <c r="AG32" s="130">
        <f t="shared" si="2"/>
        <v>3.4012577174144547</v>
      </c>
      <c r="AH32" s="131">
        <f t="shared" si="2"/>
        <v>3.4196555002306899</v>
      </c>
      <c r="AI32" s="129">
        <f t="shared" si="2"/>
        <v>3.3370901641295272</v>
      </c>
      <c r="AJ32" s="130">
        <f t="shared" si="2"/>
        <v>3.3254832542652264</v>
      </c>
      <c r="AK32" s="130">
        <f t="shared" si="2"/>
        <v>3.3010287698604732</v>
      </c>
      <c r="AL32" s="132">
        <f t="shared" si="2"/>
        <v>3.319137536089241</v>
      </c>
      <c r="AM32" s="133">
        <f t="shared" ref="AM32:AV35" si="3">(((5*($H$11*10000))/(((((VLOOKUP(AM$31,$I$5:$J$15,2))*$R32)*AM$30/2)+((($E$9*(1-0.088))+($E$15/$E$6))*(AM$30/COS(AM$31*PI()/180))/2)+$E$14)*(5/384)))^(1/4))/100</f>
        <v>3.2495273835797245</v>
      </c>
      <c r="AN32" s="130">
        <f t="shared" si="3"/>
        <v>3.2380963053013927</v>
      </c>
      <c r="AO32" s="130">
        <f t="shared" si="3"/>
        <v>3.214019645578138</v>
      </c>
      <c r="AP32" s="131">
        <f t="shared" si="3"/>
        <v>3.2318476746328679</v>
      </c>
      <c r="AQ32" s="129">
        <f t="shared" si="3"/>
        <v>3.1723671648136098</v>
      </c>
      <c r="AR32" s="130">
        <f t="shared" si="3"/>
        <v>3.161104903295386</v>
      </c>
      <c r="AS32" s="130">
        <f t="shared" si="3"/>
        <v>3.1373897366246415</v>
      </c>
      <c r="AT32" s="132">
        <f t="shared" si="3"/>
        <v>3.154949323607811</v>
      </c>
      <c r="AU32" s="133">
        <f t="shared" si="3"/>
        <v>3.1035771185667409</v>
      </c>
      <c r="AV32" s="130">
        <f t="shared" si="3"/>
        <v>3.0924755487688729</v>
      </c>
      <c r="AW32" s="130">
        <f t="shared" ref="AW32:BB35" si="4">(((5*($H$11*10000))/(((((VLOOKUP(AW$31,$I$5:$J$15,2))*$R32)*AW$30/2)+((($E$9*(1-0.088))+($E$15/$E$6))*(AW$30/COS(AW$31*PI()/180))/2)+$E$14)*(5/384)))^(1/4))/100</f>
        <v>3.0691036095464233</v>
      </c>
      <c r="AX32" s="131">
        <f t="shared" si="4"/>
        <v>3.0864084290580047</v>
      </c>
      <c r="AY32" s="129">
        <f t="shared" si="4"/>
        <v>3.0416527944858176</v>
      </c>
      <c r="AZ32" s="130">
        <f t="shared" si="4"/>
        <v>3.030703563596572</v>
      </c>
      <c r="BA32" s="130">
        <f t="shared" si="4"/>
        <v>3.0076563860570831</v>
      </c>
      <c r="BB32" s="132">
        <f t="shared" si="4"/>
        <v>3.0247202245997182</v>
      </c>
    </row>
    <row r="33" spans="3:55" ht="18" customHeight="1" x14ac:dyDescent="0.3">
      <c r="C33" s="74"/>
      <c r="D33" s="75"/>
      <c r="E33" s="70"/>
      <c r="F33" s="6"/>
      <c r="G33" s="7"/>
      <c r="H33" s="7"/>
      <c r="Q33" s="209"/>
      <c r="R33" s="86">
        <v>55</v>
      </c>
      <c r="S33" s="134">
        <f t="shared" si="1"/>
        <v>3.7899198850867801</v>
      </c>
      <c r="T33" s="135">
        <f t="shared" si="1"/>
        <v>3.7789391683918638</v>
      </c>
      <c r="U33" s="135">
        <f t="shared" si="1"/>
        <v>3.7556997791523283</v>
      </c>
      <c r="V33" s="137">
        <f t="shared" si="1"/>
        <v>3.7858732643320767</v>
      </c>
      <c r="W33" s="138">
        <f t="shared" si="1"/>
        <v>3.6154302297532195</v>
      </c>
      <c r="X33" s="135">
        <f t="shared" si="1"/>
        <v>3.6045889626454137</v>
      </c>
      <c r="Y33" s="135">
        <f t="shared" si="1"/>
        <v>3.5816627054176511</v>
      </c>
      <c r="Z33" s="136">
        <f t="shared" si="1"/>
        <v>3.611434358202358</v>
      </c>
      <c r="AA33" s="134">
        <f t="shared" si="1"/>
        <v>3.4749126316703318</v>
      </c>
      <c r="AB33" s="135">
        <f t="shared" si="1"/>
        <v>3.4642441456540571</v>
      </c>
      <c r="AC33" s="135">
        <f t="shared" si="2"/>
        <v>3.4416957719242736</v>
      </c>
      <c r="AD33" s="137">
        <f t="shared" si="2"/>
        <v>3.4709799981656668</v>
      </c>
      <c r="AE33" s="138">
        <f t="shared" si="2"/>
        <v>3.3580544876354197</v>
      </c>
      <c r="AF33" s="135">
        <f t="shared" si="2"/>
        <v>3.3475660506785356</v>
      </c>
      <c r="AG33" s="135">
        <f t="shared" si="2"/>
        <v>3.3254073540950033</v>
      </c>
      <c r="AH33" s="136">
        <f t="shared" si="2"/>
        <v>3.3541878981438509</v>
      </c>
      <c r="AI33" s="134">
        <f t="shared" si="2"/>
        <v>3.2585309504171018</v>
      </c>
      <c r="AJ33" s="135">
        <f t="shared" si="2"/>
        <v>3.2482192949188771</v>
      </c>
      <c r="AK33" s="135">
        <f t="shared" si="2"/>
        <v>3.2264410184342882</v>
      </c>
      <c r="AL33" s="137">
        <f t="shared" si="2"/>
        <v>3.2547292841226967</v>
      </c>
      <c r="AM33" s="138">
        <f t="shared" si="3"/>
        <v>3.1722016164145179</v>
      </c>
      <c r="AN33" s="135">
        <f t="shared" si="3"/>
        <v>3.1620592373096077</v>
      </c>
      <c r="AO33" s="135">
        <f t="shared" si="3"/>
        <v>3.1406439036103144</v>
      </c>
      <c r="AP33" s="136">
        <f t="shared" si="3"/>
        <v>3.1684621643431341</v>
      </c>
      <c r="AQ33" s="134">
        <f t="shared" si="3"/>
        <v>3.096218202665828</v>
      </c>
      <c r="AR33" s="135">
        <f t="shared" si="3"/>
        <v>3.0862360986758932</v>
      </c>
      <c r="AS33" s="135">
        <f t="shared" si="3"/>
        <v>3.065163534987434</v>
      </c>
      <c r="AT33" s="137">
        <f t="shared" si="3"/>
        <v>3.0925376877020763</v>
      </c>
      <c r="AU33" s="138">
        <f t="shared" si="3"/>
        <v>3.0285432041216889</v>
      </c>
      <c r="AV33" s="135">
        <f t="shared" si="3"/>
        <v>3.0187121146591975</v>
      </c>
      <c r="AW33" s="135">
        <f t="shared" si="4"/>
        <v>2.9979619085245157</v>
      </c>
      <c r="AX33" s="136">
        <f t="shared" si="4"/>
        <v>3.0249182425839627</v>
      </c>
      <c r="AY33" s="134">
        <f t="shared" si="4"/>
        <v>2.9676722827586657</v>
      </c>
      <c r="AZ33" s="135">
        <f t="shared" si="4"/>
        <v>2.957983245553677</v>
      </c>
      <c r="BA33" s="135">
        <f t="shared" si="4"/>
        <v>2.9375358257514637</v>
      </c>
      <c r="BB33" s="137">
        <f t="shared" si="4"/>
        <v>2.9640995934230912</v>
      </c>
    </row>
    <row r="34" spans="3:55" ht="18" customHeight="1" x14ac:dyDescent="0.3">
      <c r="C34" s="74"/>
      <c r="D34" s="75"/>
      <c r="E34" s="70"/>
      <c r="F34" s="6"/>
      <c r="G34" s="7"/>
      <c r="H34" s="7"/>
      <c r="Q34" s="209"/>
      <c r="R34" s="86">
        <v>65</v>
      </c>
      <c r="S34" s="134">
        <f t="shared" si="1"/>
        <v>3.7149813662692606</v>
      </c>
      <c r="T34" s="135">
        <f t="shared" si="1"/>
        <v>3.7050386589507593</v>
      </c>
      <c r="U34" s="135">
        <f t="shared" si="1"/>
        <v>3.6839599795699747</v>
      </c>
      <c r="V34" s="137">
        <f t="shared" si="1"/>
        <v>3.7232396382348623</v>
      </c>
      <c r="W34" s="138">
        <f t="shared" si="1"/>
        <v>3.5415506187668497</v>
      </c>
      <c r="X34" s="135">
        <f t="shared" si="1"/>
        <v>3.5317668813200669</v>
      </c>
      <c r="Y34" s="135">
        <f t="shared" si="1"/>
        <v>3.5110390932078968</v>
      </c>
      <c r="Z34" s="136">
        <f t="shared" si="1"/>
        <v>3.5496800787795233</v>
      </c>
      <c r="AA34" s="134">
        <f t="shared" si="1"/>
        <v>3.4022847741047828</v>
      </c>
      <c r="AB34" s="135">
        <f t="shared" si="1"/>
        <v>3.3926795831637429</v>
      </c>
      <c r="AC34" s="135">
        <f t="shared" si="2"/>
        <v>3.372339630498228</v>
      </c>
      <c r="AD34" s="137">
        <f t="shared" si="2"/>
        <v>3.4102681058530475</v>
      </c>
      <c r="AE34" s="138">
        <f t="shared" si="2"/>
        <v>3.2867065804488593</v>
      </c>
      <c r="AF34" s="135">
        <f t="shared" si="2"/>
        <v>3.2772799788363223</v>
      </c>
      <c r="AG34" s="135">
        <f t="shared" si="2"/>
        <v>3.2573251646842309</v>
      </c>
      <c r="AH34" s="136">
        <f t="shared" si="2"/>
        <v>3.2945431009729891</v>
      </c>
      <c r="AI34" s="134">
        <f t="shared" si="2"/>
        <v>3.1884267507076292</v>
      </c>
      <c r="AJ34" s="135">
        <f t="shared" si="2"/>
        <v>3.1791715283073687</v>
      </c>
      <c r="AK34" s="135">
        <f t="shared" si="2"/>
        <v>3.1595847651166484</v>
      </c>
      <c r="AL34" s="137">
        <f t="shared" si="2"/>
        <v>3.1961220294629049</v>
      </c>
      <c r="AM34" s="138">
        <f t="shared" si="3"/>
        <v>3.1032804282869466</v>
      </c>
      <c r="AN34" s="135">
        <f t="shared" si="3"/>
        <v>3.0941869037789149</v>
      </c>
      <c r="AO34" s="135">
        <f t="shared" si="3"/>
        <v>3.0749464494276681</v>
      </c>
      <c r="AP34" s="136">
        <f t="shared" si="3"/>
        <v>3.1108422228611761</v>
      </c>
      <c r="AQ34" s="134">
        <f t="shared" si="3"/>
        <v>3.0284119278545445</v>
      </c>
      <c r="AR34" s="135">
        <f t="shared" si="3"/>
        <v>3.0194699225960226</v>
      </c>
      <c r="AS34" s="135">
        <f t="shared" si="3"/>
        <v>3.0005533455431692</v>
      </c>
      <c r="AT34" s="137">
        <f t="shared" si="3"/>
        <v>3.0358484936935217</v>
      </c>
      <c r="AU34" s="138">
        <f t="shared" si="3"/>
        <v>2.9617838151998446</v>
      </c>
      <c r="AV34" s="135">
        <f t="shared" si="3"/>
        <v>2.952983476900803</v>
      </c>
      <c r="AW34" s="135">
        <f t="shared" si="4"/>
        <v>2.9343692752545785</v>
      </c>
      <c r="AX34" s="136">
        <f t="shared" si="4"/>
        <v>2.9691031920001301</v>
      </c>
      <c r="AY34" s="134">
        <f t="shared" si="4"/>
        <v>2.9018950365297393</v>
      </c>
      <c r="AZ34" s="135">
        <f t="shared" si="4"/>
        <v>2.8932271632123743</v>
      </c>
      <c r="BA34" s="135">
        <f t="shared" si="4"/>
        <v>2.8748953742834851</v>
      </c>
      <c r="BB34" s="137">
        <f t="shared" si="4"/>
        <v>2.9091047612290253</v>
      </c>
    </row>
    <row r="35" spans="3:55" ht="28.05" customHeight="1" thickBot="1" x14ac:dyDescent="0.35">
      <c r="C35" s="71"/>
      <c r="D35" s="72"/>
      <c r="E35" s="73"/>
      <c r="F35" s="6"/>
      <c r="G35" s="7"/>
      <c r="H35" s="7"/>
      <c r="Q35" s="209"/>
      <c r="R35" s="87">
        <v>90</v>
      </c>
      <c r="S35" s="139">
        <f t="shared" si="1"/>
        <v>3.5554348821211841</v>
      </c>
      <c r="T35" s="140">
        <f t="shared" si="1"/>
        <v>3.5474429434719861</v>
      </c>
      <c r="U35" s="140">
        <f t="shared" si="1"/>
        <v>3.5304433507123747</v>
      </c>
      <c r="V35" s="142">
        <f t="shared" si="1"/>
        <v>3.5865543354224814</v>
      </c>
      <c r="W35" s="143">
        <f t="shared" si="1"/>
        <v>3.3850426806942009</v>
      </c>
      <c r="X35" s="140">
        <f t="shared" si="1"/>
        <v>3.3772290412066299</v>
      </c>
      <c r="Y35" s="140">
        <f t="shared" si="1"/>
        <v>3.360616532757188</v>
      </c>
      <c r="Z35" s="141">
        <f t="shared" si="1"/>
        <v>3.4154906681010089</v>
      </c>
      <c r="AA35" s="139">
        <f t="shared" si="1"/>
        <v>3.2489674976136236</v>
      </c>
      <c r="AB35" s="140">
        <f t="shared" si="1"/>
        <v>3.2413309902923992</v>
      </c>
      <c r="AC35" s="140">
        <f t="shared" si="2"/>
        <v>3.2251004084677879</v>
      </c>
      <c r="AD35" s="142">
        <f t="shared" si="2"/>
        <v>3.2787408004447571</v>
      </c>
      <c r="AE35" s="143">
        <f t="shared" si="2"/>
        <v>3.1364822594829866</v>
      </c>
      <c r="AF35" s="140">
        <f t="shared" si="2"/>
        <v>3.1290126988954658</v>
      </c>
      <c r="AG35" s="140">
        <f t="shared" si="2"/>
        <v>3.1131407827461066</v>
      </c>
      <c r="AH35" s="141">
        <f t="shared" si="2"/>
        <v>3.1656158956655984</v>
      </c>
      <c r="AI35" s="139">
        <f t="shared" si="2"/>
        <v>3.0411164039551499</v>
      </c>
      <c r="AJ35" s="140">
        <f t="shared" si="2"/>
        <v>3.0338014421884525</v>
      </c>
      <c r="AK35" s="140">
        <f t="shared" si="2"/>
        <v>3.0182609136734482</v>
      </c>
      <c r="AL35" s="142">
        <f t="shared" si="2"/>
        <v>3.0696555013241151</v>
      </c>
      <c r="AM35" s="143">
        <f t="shared" si="3"/>
        <v>2.9586861078719706</v>
      </c>
      <c r="AN35" s="140">
        <f t="shared" si="3"/>
        <v>2.9515135633190059</v>
      </c>
      <c r="AO35" s="140">
        <f t="shared" si="3"/>
        <v>2.9362778360940616</v>
      </c>
      <c r="AP35" s="141">
        <f t="shared" si="3"/>
        <v>2.9866761289471282</v>
      </c>
      <c r="AQ35" s="139">
        <f t="shared" si="3"/>
        <v>2.8863405632155565</v>
      </c>
      <c r="AR35" s="140">
        <f t="shared" si="3"/>
        <v>2.8792991885357888</v>
      </c>
      <c r="AS35" s="140">
        <f t="shared" si="3"/>
        <v>2.8643438710592757</v>
      </c>
      <c r="AT35" s="142">
        <f t="shared" si="3"/>
        <v>2.9138239369259087</v>
      </c>
      <c r="AU35" s="143">
        <f t="shared" si="3"/>
        <v>2.8220559201115147</v>
      </c>
      <c r="AV35" s="140">
        <f t="shared" si="3"/>
        <v>2.8151355943823733</v>
      </c>
      <c r="AW35" s="140">
        <f t="shared" si="4"/>
        <v>2.8004388245692109</v>
      </c>
      <c r="AX35" s="141">
        <f t="shared" si="4"/>
        <v>2.849071078469458</v>
      </c>
      <c r="AY35" s="139">
        <f t="shared" si="4"/>
        <v>2.7643471789966436</v>
      </c>
      <c r="AZ35" s="140">
        <f t="shared" si="4"/>
        <v>2.757538884582357</v>
      </c>
      <c r="BA35" s="140">
        <f t="shared" si="4"/>
        <v>2.743081236283238</v>
      </c>
      <c r="BB35" s="142">
        <f t="shared" si="4"/>
        <v>2.7909285182379415</v>
      </c>
    </row>
    <row r="36" spans="3:55" ht="18" customHeight="1" thickTop="1" thickBot="1" x14ac:dyDescent="0.3">
      <c r="C36" s="22">
        <v>2</v>
      </c>
      <c r="D36" s="23" t="s">
        <v>14</v>
      </c>
      <c r="E36" s="150">
        <f>1000*5/384*(((E22*9.81)*$E5^4)/$H10)</f>
        <v>5.1085516356264433</v>
      </c>
      <c r="F36" s="8"/>
      <c r="G36" s="7"/>
      <c r="H36" s="7"/>
      <c r="Q36" s="205"/>
      <c r="R36" s="200"/>
      <c r="S36" s="103"/>
      <c r="T36" s="103"/>
      <c r="U36" s="7"/>
      <c r="V36" s="103"/>
      <c r="W36" s="103"/>
      <c r="X36" s="103"/>
      <c r="Y36" s="7"/>
      <c r="Z36" s="103"/>
      <c r="AA36" s="103"/>
      <c r="AB36" s="103"/>
      <c r="AC36" s="7"/>
      <c r="AD36" s="103"/>
      <c r="AE36" s="103"/>
      <c r="AF36" s="103"/>
      <c r="AG36" s="7"/>
      <c r="AH36" s="103"/>
      <c r="AI36" s="103"/>
      <c r="AJ36" s="103"/>
      <c r="AK36" s="7"/>
      <c r="AL36" s="103"/>
      <c r="AM36" s="103"/>
      <c r="AN36" s="103"/>
      <c r="AO36" s="7"/>
      <c r="AP36" s="103"/>
      <c r="AQ36" s="103"/>
      <c r="AR36" s="103"/>
      <c r="AS36" s="7"/>
      <c r="AT36" s="103"/>
      <c r="AU36" s="103"/>
      <c r="AV36" s="103"/>
      <c r="AW36" s="7"/>
      <c r="AX36" s="103"/>
      <c r="AY36" s="103"/>
      <c r="AZ36" s="103"/>
      <c r="BA36" s="7"/>
      <c r="BB36" s="103"/>
    </row>
    <row r="37" spans="3:55" ht="18" customHeight="1" thickTop="1" x14ac:dyDescent="0.25">
      <c r="C37" s="76"/>
      <c r="D37" s="56" t="s">
        <v>45</v>
      </c>
      <c r="E37" s="77">
        <f>(((5*($H$10*10000))/($G22*(5/384)))^(1/4))/100</f>
        <v>2.9738239630774621</v>
      </c>
      <c r="F37" s="8"/>
      <c r="G37" s="7"/>
      <c r="H37" s="7"/>
      <c r="Q37" s="95" t="s">
        <v>55</v>
      </c>
      <c r="R37" s="97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</row>
    <row r="38" spans="3:55" ht="18" customHeight="1" x14ac:dyDescent="0.25">
      <c r="C38" s="74"/>
      <c r="D38" s="75"/>
      <c r="E38" s="70"/>
      <c r="F38" s="8"/>
      <c r="G38" s="7"/>
      <c r="H38" s="7"/>
      <c r="Q38" s="208" t="s">
        <v>49</v>
      </c>
      <c r="R38" s="85">
        <v>45</v>
      </c>
      <c r="S38" s="129">
        <f t="shared" ref="S38:AB41" si="5">(((5*($H$11*10000))/(((((VLOOKUP(S$31,$I$5:$J$15,2))*$R38)*S$30/2)+((($E$9*(1-0.088))+($E$16/$E$6))*(S$30/COS(S$31*PI()/180))/2)+$E$14)*(5/384)))^(1/4))/100</f>
        <v>3.7928306814099177</v>
      </c>
      <c r="T38" s="130">
        <f t="shared" si="5"/>
        <v>3.7794588505237452</v>
      </c>
      <c r="U38" s="130">
        <f t="shared" si="5"/>
        <v>3.7512961825484497</v>
      </c>
      <c r="V38" s="131">
        <f t="shared" si="5"/>
        <v>3.7598397494803253</v>
      </c>
      <c r="W38" s="129">
        <f t="shared" si="5"/>
        <v>3.6183049857965908</v>
      </c>
      <c r="X38" s="130">
        <f t="shared" si="5"/>
        <v>3.6051019211466713</v>
      </c>
      <c r="Y38" s="130">
        <f t="shared" si="5"/>
        <v>3.5773211684913595</v>
      </c>
      <c r="Z38" s="132">
        <f t="shared" si="5"/>
        <v>3.5857451186343785</v>
      </c>
      <c r="AA38" s="133">
        <f t="shared" si="5"/>
        <v>3.477742215315768</v>
      </c>
      <c r="AB38" s="130">
        <f t="shared" si="5"/>
        <v>3.4647488428166309</v>
      </c>
      <c r="AC38" s="130">
        <f t="shared" ref="AC38:AL41" si="6">(((5*($H$11*10000))/(((((VLOOKUP(AC$31,$I$5:$J$15,2))*$R38)*AC$30/2)+((($E$9*(1-0.088))+($E$16/$E$6))*(AC$30/COS(AC$31*PI()/180))/2)+$E$14)*(5/384)))^(1/4))/100</f>
        <v>3.4374276845131679</v>
      </c>
      <c r="AD38" s="131">
        <f t="shared" si="6"/>
        <v>3.4457096653551327</v>
      </c>
      <c r="AE38" s="129">
        <f t="shared" si="6"/>
        <v>3.360836788113478</v>
      </c>
      <c r="AF38" s="130">
        <f t="shared" si="6"/>
        <v>3.3480621672090627</v>
      </c>
      <c r="AG38" s="130">
        <f t="shared" si="6"/>
        <v>3.3212144070818619</v>
      </c>
      <c r="AH38" s="132">
        <f t="shared" si="6"/>
        <v>3.3293509808193629</v>
      </c>
      <c r="AI38" s="133">
        <f t="shared" si="6"/>
        <v>3.2612667135338929</v>
      </c>
      <c r="AJ38" s="130">
        <f t="shared" si="6"/>
        <v>3.248707001582726</v>
      </c>
      <c r="AK38" s="130">
        <f t="shared" si="6"/>
        <v>3.2223211033996662</v>
      </c>
      <c r="AL38" s="131">
        <f t="shared" si="6"/>
        <v>3.2303162582834619</v>
      </c>
      <c r="AM38" s="129">
        <f t="shared" ref="AM38:AV41" si="7">(((5*($H$11*10000))/(((((VLOOKUP(AM$31,$I$5:$J$15,2))*$R38)*AM$30/2)+((($E$9*(1-0.088))+($E$16/$E$6))*(AM$30/COS(AM$31*PI()/180))/2)+$E$14)*(5/384)))^(1/4))/100</f>
        <v>3.1748927495949597</v>
      </c>
      <c r="AN38" s="130">
        <f t="shared" si="7"/>
        <v>3.1625389002782938</v>
      </c>
      <c r="AO38" s="130">
        <f t="shared" si="7"/>
        <v>3.1365934679645471</v>
      </c>
      <c r="AP38" s="132">
        <f t="shared" si="7"/>
        <v>3.1444540269582841</v>
      </c>
      <c r="AQ38" s="133">
        <f t="shared" si="7"/>
        <v>3.0988670341454263</v>
      </c>
      <c r="AR38" s="130">
        <f t="shared" si="7"/>
        <v>3.0867081516910533</v>
      </c>
      <c r="AS38" s="130">
        <f t="shared" si="7"/>
        <v>3.0611785867519385</v>
      </c>
      <c r="AT38" s="131">
        <f t="shared" si="7"/>
        <v>3.0689122459241194</v>
      </c>
      <c r="AU38" s="129">
        <f t="shared" si="7"/>
        <v>3.0311521467666362</v>
      </c>
      <c r="AV38" s="130">
        <f t="shared" si="7"/>
        <v>3.0191770016065806</v>
      </c>
      <c r="AW38" s="130">
        <f t="shared" ref="AW38:BB41" si="8">(((5*($H$11*10000))/(((((VLOOKUP(AW$31,$I$5:$J$15,2))*$R38)*AW$30/2)+((($E$9*(1-0.088))+($E$16/$E$6))*(AW$30/COS(AW$31*PI()/180))/2)+$E$14)*(5/384)))^(1/4))/100</f>
        <v>2.9940384570744971</v>
      </c>
      <c r="AX38" s="132">
        <f t="shared" si="8"/>
        <v>3.0016529233791682</v>
      </c>
      <c r="AY38" s="129">
        <f t="shared" si="8"/>
        <v>2.970243681157648</v>
      </c>
      <c r="AZ38" s="130">
        <f t="shared" si="8"/>
        <v>2.9584413947547166</v>
      </c>
      <c r="BA38" s="130">
        <f t="shared" si="8"/>
        <v>2.9336700715903614</v>
      </c>
      <c r="BB38" s="132">
        <f t="shared" si="8"/>
        <v>2.9411726903275475</v>
      </c>
    </row>
    <row r="39" spans="3:55" ht="18" customHeight="1" x14ac:dyDescent="0.25">
      <c r="C39" s="74"/>
      <c r="D39" s="75"/>
      <c r="E39" s="70"/>
      <c r="F39" s="8"/>
      <c r="G39" s="7"/>
      <c r="H39" s="7"/>
      <c r="Q39" s="209"/>
      <c r="R39" s="86">
        <v>55</v>
      </c>
      <c r="S39" s="134">
        <f t="shared" si="5"/>
        <v>3.7176151541968392</v>
      </c>
      <c r="T39" s="135">
        <f t="shared" si="5"/>
        <v>3.7055094635065133</v>
      </c>
      <c r="U39" s="135">
        <f t="shared" si="5"/>
        <v>3.6799603283331352</v>
      </c>
      <c r="V39" s="136">
        <f t="shared" si="5"/>
        <v>3.6992631037219006</v>
      </c>
      <c r="W39" s="134">
        <f t="shared" si="5"/>
        <v>3.544143005915195</v>
      </c>
      <c r="X39" s="135">
        <f t="shared" si="5"/>
        <v>3.5322300631599264</v>
      </c>
      <c r="Y39" s="135">
        <f t="shared" si="5"/>
        <v>3.5071081291987372</v>
      </c>
      <c r="Z39" s="137">
        <f t="shared" si="5"/>
        <v>3.5260856038202295</v>
      </c>
      <c r="AA39" s="138">
        <f t="shared" si="5"/>
        <v>3.4048303421915076</v>
      </c>
      <c r="AB39" s="135">
        <f t="shared" si="5"/>
        <v>3.3931342465248027</v>
      </c>
      <c r="AC39" s="135">
        <f t="shared" si="6"/>
        <v>3.3684836695457387</v>
      </c>
      <c r="AD39" s="136">
        <f t="shared" si="6"/>
        <v>3.3871033202863812</v>
      </c>
      <c r="AE39" s="134">
        <f t="shared" si="6"/>
        <v>3.2892051756716967</v>
      </c>
      <c r="AF39" s="135">
        <f t="shared" si="6"/>
        <v>3.2777261408095844</v>
      </c>
      <c r="AG39" s="135">
        <f t="shared" si="6"/>
        <v>3.2535432713233958</v>
      </c>
      <c r="AH39" s="137">
        <f t="shared" si="6"/>
        <v>3.271808366882663</v>
      </c>
      <c r="AI39" s="138">
        <f t="shared" si="6"/>
        <v>3.1908801907853483</v>
      </c>
      <c r="AJ39" s="135">
        <f t="shared" si="6"/>
        <v>3.1796095426739708</v>
      </c>
      <c r="AK39" s="135">
        <f t="shared" si="6"/>
        <v>3.1558734235039516</v>
      </c>
      <c r="AL39" s="136">
        <f t="shared" si="6"/>
        <v>3.1738001277032803</v>
      </c>
      <c r="AM39" s="134">
        <f t="shared" si="7"/>
        <v>3.1056912153913641</v>
      </c>
      <c r="AN39" s="135">
        <f t="shared" si="7"/>
        <v>3.0946172373298975</v>
      </c>
      <c r="AO39" s="135">
        <f t="shared" si="7"/>
        <v>3.0713013494277108</v>
      </c>
      <c r="AP39" s="137">
        <f t="shared" si="7"/>
        <v>3.0889099208983533</v>
      </c>
      <c r="AQ39" s="138">
        <f t="shared" si="7"/>
        <v>3.0307827145528488</v>
      </c>
      <c r="AR39" s="135">
        <f t="shared" si="7"/>
        <v>3.0198930631681549</v>
      </c>
      <c r="AS39" s="135">
        <f t="shared" si="7"/>
        <v>2.9969701016432508</v>
      </c>
      <c r="AT39" s="136">
        <f t="shared" si="7"/>
        <v>3.0142813258012087</v>
      </c>
      <c r="AU39" s="134">
        <f t="shared" si="7"/>
        <v>2.9641171797785182</v>
      </c>
      <c r="AV39" s="135">
        <f t="shared" si="7"/>
        <v>2.9533998952452167</v>
      </c>
      <c r="AW39" s="135">
        <f t="shared" si="8"/>
        <v>2.9308437144277093</v>
      </c>
      <c r="AX39" s="137">
        <f t="shared" si="8"/>
        <v>2.9478774572922672</v>
      </c>
      <c r="AY39" s="134">
        <f t="shared" si="8"/>
        <v>2.9041933932323811</v>
      </c>
      <c r="AZ39" s="135">
        <f t="shared" si="8"/>
        <v>2.8936372981842045</v>
      </c>
      <c r="BA39" s="135">
        <f t="shared" si="8"/>
        <v>2.8714236399061712</v>
      </c>
      <c r="BB39" s="137">
        <f t="shared" si="8"/>
        <v>2.8881983120458607</v>
      </c>
    </row>
    <row r="40" spans="3:55" ht="18" customHeight="1" x14ac:dyDescent="0.25">
      <c r="C40" s="74"/>
      <c r="D40" s="75"/>
      <c r="E40" s="70"/>
      <c r="F40" s="8"/>
      <c r="G40" s="7"/>
      <c r="H40" s="7"/>
      <c r="Q40" s="209"/>
      <c r="R40" s="86">
        <v>65</v>
      </c>
      <c r="S40" s="134">
        <f t="shared" si="5"/>
        <v>3.6493118263206497</v>
      </c>
      <c r="T40" s="135">
        <f t="shared" si="5"/>
        <v>3.6382716926299183</v>
      </c>
      <c r="U40" s="135">
        <f t="shared" si="5"/>
        <v>3.6149297092656512</v>
      </c>
      <c r="V40" s="136">
        <f t="shared" si="5"/>
        <v>3.6432719603783572</v>
      </c>
      <c r="W40" s="134">
        <f t="shared" si="5"/>
        <v>3.4770078941105602</v>
      </c>
      <c r="X40" s="135">
        <f t="shared" si="5"/>
        <v>3.4661746325314469</v>
      </c>
      <c r="Y40" s="135">
        <f t="shared" si="5"/>
        <v>3.4432860709669773</v>
      </c>
      <c r="Z40" s="137">
        <f t="shared" si="5"/>
        <v>3.4710805957547013</v>
      </c>
      <c r="AA40" s="138">
        <f t="shared" si="5"/>
        <v>3.3389728323067533</v>
      </c>
      <c r="AB40" s="135">
        <f t="shared" si="5"/>
        <v>3.3283581397863067</v>
      </c>
      <c r="AC40" s="135">
        <f t="shared" si="6"/>
        <v>3.3059423664601564</v>
      </c>
      <c r="AD40" s="136">
        <f t="shared" si="6"/>
        <v>3.3331647038243917</v>
      </c>
      <c r="AE40" s="134">
        <f t="shared" si="6"/>
        <v>3.2246102430360315</v>
      </c>
      <c r="AF40" s="135">
        <f t="shared" si="6"/>
        <v>3.2142080521485461</v>
      </c>
      <c r="AG40" s="135">
        <f t="shared" si="6"/>
        <v>3.1922489949350368</v>
      </c>
      <c r="AH40" s="137">
        <f t="shared" si="6"/>
        <v>3.2189180880433539</v>
      </c>
      <c r="AI40" s="138">
        <f t="shared" si="6"/>
        <v>3.127488416041956</v>
      </c>
      <c r="AJ40" s="135">
        <f t="shared" si="6"/>
        <v>3.1172867797456654</v>
      </c>
      <c r="AK40" s="135">
        <f t="shared" si="6"/>
        <v>3.0957570992479533</v>
      </c>
      <c r="AL40" s="136">
        <f t="shared" si="6"/>
        <v>3.1219057774730463</v>
      </c>
      <c r="AM40" s="134">
        <f t="shared" si="7"/>
        <v>3.0434294169462142</v>
      </c>
      <c r="AN40" s="135">
        <f t="shared" si="7"/>
        <v>3.033414928419826</v>
      </c>
      <c r="AO40" s="135">
        <f t="shared" si="7"/>
        <v>3.0122848821173847</v>
      </c>
      <c r="AP40" s="137">
        <f t="shared" si="7"/>
        <v>3.0379490132234643</v>
      </c>
      <c r="AQ40" s="138">
        <f t="shared" si="7"/>
        <v>2.9695762986393293</v>
      </c>
      <c r="AR40" s="135">
        <f t="shared" si="7"/>
        <v>2.9597357985041333</v>
      </c>
      <c r="AS40" s="135">
        <f t="shared" si="7"/>
        <v>2.9389765904954919</v>
      </c>
      <c r="AT40" s="136">
        <f t="shared" si="7"/>
        <v>2.9641909674940718</v>
      </c>
      <c r="AU40" s="134">
        <f t="shared" si="7"/>
        <v>2.9038950992024293</v>
      </c>
      <c r="AV40" s="135">
        <f t="shared" si="7"/>
        <v>2.8942163103898628</v>
      </c>
      <c r="AW40" s="135">
        <f t="shared" si="8"/>
        <v>2.8738012845296037</v>
      </c>
      <c r="AX40" s="137">
        <f t="shared" si="8"/>
        <v>2.8985981506494052</v>
      </c>
      <c r="AY40" s="134">
        <f t="shared" si="8"/>
        <v>2.8448899482962782</v>
      </c>
      <c r="AZ40" s="135">
        <f t="shared" si="8"/>
        <v>2.8353616662395833</v>
      </c>
      <c r="BA40" s="135">
        <f t="shared" si="8"/>
        <v>2.8152666182579025</v>
      </c>
      <c r="BB40" s="137">
        <f t="shared" si="8"/>
        <v>2.8396752720962617</v>
      </c>
    </row>
    <row r="41" spans="3:55" ht="28.05" customHeight="1" thickBot="1" x14ac:dyDescent="0.3">
      <c r="C41" s="71"/>
      <c r="D41" s="72"/>
      <c r="E41" s="73"/>
      <c r="F41" s="8"/>
      <c r="G41" s="7"/>
      <c r="H41" s="7"/>
      <c r="Q41" s="209"/>
      <c r="R41" s="87">
        <v>90</v>
      </c>
      <c r="S41" s="139">
        <f t="shared" si="5"/>
        <v>3.5023347300424836</v>
      </c>
      <c r="T41" s="140">
        <f t="shared" si="5"/>
        <v>3.4933355146364851</v>
      </c>
      <c r="U41" s="140">
        <f t="shared" si="5"/>
        <v>3.4742412011669752</v>
      </c>
      <c r="V41" s="141">
        <f t="shared" si="5"/>
        <v>3.5197377472734463</v>
      </c>
      <c r="W41" s="139">
        <f t="shared" si="5"/>
        <v>3.3331709310057436</v>
      </c>
      <c r="X41" s="140">
        <f t="shared" si="5"/>
        <v>3.3243899395202989</v>
      </c>
      <c r="Y41" s="140">
        <f t="shared" si="5"/>
        <v>3.305768046446989</v>
      </c>
      <c r="Z41" s="142">
        <f t="shared" si="5"/>
        <v>3.3501601022713698</v>
      </c>
      <c r="AA41" s="143">
        <f t="shared" si="5"/>
        <v>3.1983014097101825</v>
      </c>
      <c r="AB41" s="140">
        <f t="shared" si="5"/>
        <v>3.1897313349598795</v>
      </c>
      <c r="AC41" s="140">
        <f t="shared" si="6"/>
        <v>3.1715631059288665</v>
      </c>
      <c r="AD41" s="141">
        <f t="shared" si="6"/>
        <v>3.2148880502873651</v>
      </c>
      <c r="AE41" s="139">
        <f t="shared" si="6"/>
        <v>3.0869452331515417</v>
      </c>
      <c r="AF41" s="140">
        <f t="shared" si="6"/>
        <v>3.0785710418791337</v>
      </c>
      <c r="AG41" s="140">
        <f t="shared" si="6"/>
        <v>3.0608226552331472</v>
      </c>
      <c r="AH41" s="142">
        <f t="shared" si="6"/>
        <v>3.103156745198131</v>
      </c>
      <c r="AI41" s="143">
        <f t="shared" si="6"/>
        <v>2.9926207362962027</v>
      </c>
      <c r="AJ41" s="140">
        <f t="shared" si="6"/>
        <v>2.9844262664666177</v>
      </c>
      <c r="AK41" s="140">
        <f t="shared" si="6"/>
        <v>2.9670622152363264</v>
      </c>
      <c r="AL41" s="141">
        <f t="shared" si="6"/>
        <v>3.008487318968053</v>
      </c>
      <c r="AM41" s="139">
        <f t="shared" si="7"/>
        <v>2.9111470924853631</v>
      </c>
      <c r="AN41" s="140">
        <f t="shared" si="7"/>
        <v>2.9031171250341892</v>
      </c>
      <c r="AO41" s="140">
        <f t="shared" si="7"/>
        <v>2.8861043118390732</v>
      </c>
      <c r="AP41" s="142">
        <f t="shared" si="7"/>
        <v>2.9266974758030484</v>
      </c>
      <c r="AQ41" s="143">
        <f t="shared" si="7"/>
        <v>2.8396808617016007</v>
      </c>
      <c r="AR41" s="140">
        <f t="shared" si="7"/>
        <v>2.8318016927823959</v>
      </c>
      <c r="AS41" s="140">
        <f t="shared" si="7"/>
        <v>2.8151104849559476</v>
      </c>
      <c r="AT41" s="141">
        <f t="shared" si="7"/>
        <v>2.8549410623312803</v>
      </c>
      <c r="AU41" s="139">
        <f t="shared" si="7"/>
        <v>2.7762064240342097</v>
      </c>
      <c r="AV41" s="140">
        <f t="shared" si="7"/>
        <v>2.768465915625526</v>
      </c>
      <c r="AW41" s="140">
        <f t="shared" si="8"/>
        <v>2.7520701627968704</v>
      </c>
      <c r="AX41" s="142">
        <f t="shared" si="8"/>
        <v>2.7911995696206184</v>
      </c>
      <c r="AY41" s="139">
        <f t="shared" si="8"/>
        <v>2.7192466082491453</v>
      </c>
      <c r="AZ41" s="140">
        <f t="shared" si="8"/>
        <v>2.7116340630968039</v>
      </c>
      <c r="BA41" s="140">
        <f t="shared" si="8"/>
        <v>2.6955107783708594</v>
      </c>
      <c r="BB41" s="142">
        <f t="shared" si="8"/>
        <v>2.7339931328647014</v>
      </c>
    </row>
    <row r="42" spans="3:55" ht="18" customHeight="1" thickTop="1" x14ac:dyDescent="0.3">
      <c r="C42" s="22">
        <v>3</v>
      </c>
      <c r="D42" s="23" t="s">
        <v>15</v>
      </c>
      <c r="E42" s="150">
        <f>1000*5/384*(((E24*9.81)*$E5^4)/$H11)</f>
        <v>2.5142499476406082</v>
      </c>
      <c r="F42" s="6"/>
      <c r="G42" s="7"/>
      <c r="H42" s="7"/>
      <c r="Q42" s="205"/>
      <c r="R42" s="200"/>
      <c r="S42" s="101"/>
      <c r="T42" s="101"/>
      <c r="U42" s="102"/>
      <c r="V42" s="101"/>
      <c r="W42" s="101"/>
      <c r="X42" s="101"/>
      <c r="Y42" s="102"/>
      <c r="Z42" s="101"/>
      <c r="AA42" s="101"/>
      <c r="AB42" s="101"/>
      <c r="AC42" s="102"/>
      <c r="AD42" s="101"/>
      <c r="AE42" s="101"/>
      <c r="AF42" s="101"/>
      <c r="AG42" s="102"/>
      <c r="AH42" s="101"/>
      <c r="AI42" s="101"/>
      <c r="AJ42" s="101"/>
      <c r="AK42" s="102"/>
      <c r="AL42" s="101"/>
      <c r="AM42" s="101"/>
      <c r="AN42" s="101"/>
      <c r="AO42" s="102"/>
      <c r="AP42" s="101"/>
      <c r="AQ42" s="101"/>
      <c r="AR42" s="101"/>
      <c r="AS42" s="102"/>
      <c r="AT42" s="101"/>
      <c r="AU42" s="101"/>
      <c r="AV42" s="101"/>
      <c r="AW42" s="102"/>
      <c r="AX42" s="101"/>
      <c r="AY42" s="101"/>
      <c r="AZ42" s="101"/>
      <c r="BA42" s="102"/>
      <c r="BB42" s="101"/>
    </row>
    <row r="43" spans="3:55" ht="18" hidden="1" customHeight="1" thickTop="1" x14ac:dyDescent="0.3">
      <c r="C43" s="76"/>
      <c r="D43" s="56" t="s">
        <v>45</v>
      </c>
      <c r="E43" s="77">
        <f>(((5*($H$11*10000))/($G24*(5/384)))^(1/4))/100</f>
        <v>3.556020665327142</v>
      </c>
      <c r="F43" s="6"/>
      <c r="G43" s="7"/>
      <c r="H43" s="7"/>
      <c r="Q43" s="110"/>
      <c r="R43" s="10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10"/>
    </row>
    <row r="44" spans="3:55" ht="18" customHeight="1" x14ac:dyDescent="0.3">
      <c r="C44" s="74"/>
      <c r="D44" s="75"/>
      <c r="E44" s="70"/>
      <c r="F44" s="6"/>
      <c r="G44" s="7"/>
      <c r="H44" s="7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</row>
    <row r="45" spans="3:55" ht="18" customHeight="1" x14ac:dyDescent="0.3">
      <c r="C45" s="74"/>
      <c r="D45" s="75"/>
      <c r="E45" s="70"/>
      <c r="F45" s="6"/>
      <c r="G45" s="7"/>
      <c r="H45" s="7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</row>
    <row r="46" spans="3:55" ht="18" customHeight="1" x14ac:dyDescent="0.3">
      <c r="C46" s="74"/>
      <c r="D46" s="75"/>
      <c r="E46" s="70"/>
      <c r="F46" s="6"/>
      <c r="G46" s="7"/>
      <c r="H46" s="7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</row>
    <row r="47" spans="3:55" ht="28.05" customHeight="1" thickBot="1" x14ac:dyDescent="0.35">
      <c r="C47" s="71"/>
      <c r="D47" s="72"/>
      <c r="E47" s="73"/>
      <c r="F47" s="6"/>
      <c r="G47" s="7"/>
      <c r="H47" s="7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</row>
    <row r="48" spans="3:55" ht="25.95" customHeight="1" thickTop="1" thickBot="1" x14ac:dyDescent="0.3">
      <c r="C48" s="24">
        <v>4</v>
      </c>
      <c r="D48" s="25" t="s">
        <v>16</v>
      </c>
      <c r="E48" s="151">
        <f>1000*5/384*(((E26*9.81)*$E5^4)/$H11)</f>
        <v>2.7301950367480416</v>
      </c>
      <c r="F48" s="8"/>
      <c r="G48" s="7"/>
      <c r="H48" s="7"/>
      <c r="Q48" s="205"/>
      <c r="R48" s="200"/>
      <c r="S48" s="101"/>
      <c r="T48" s="101"/>
      <c r="U48" s="102"/>
      <c r="V48" s="101"/>
      <c r="W48" s="101"/>
      <c r="X48" s="101"/>
      <c r="Y48" s="102"/>
      <c r="Z48" s="101"/>
      <c r="AA48" s="101"/>
      <c r="AB48" s="101"/>
      <c r="AC48" s="102"/>
      <c r="AD48" s="101"/>
      <c r="AE48" s="101"/>
      <c r="AF48" s="101"/>
      <c r="AG48" s="102"/>
      <c r="AH48" s="101"/>
      <c r="AI48" s="101"/>
      <c r="AJ48" s="101"/>
      <c r="AK48" s="102"/>
      <c r="AL48" s="101"/>
      <c r="AM48" s="101"/>
      <c r="AN48" s="101"/>
      <c r="AO48" s="102"/>
      <c r="AP48" s="101"/>
      <c r="AQ48" s="101"/>
      <c r="AR48" s="101"/>
      <c r="AS48" s="102"/>
      <c r="AT48" s="101"/>
      <c r="AU48" s="101"/>
      <c r="AV48" s="101"/>
      <c r="AW48" s="102"/>
      <c r="AX48" s="101"/>
      <c r="AY48" s="101"/>
      <c r="AZ48" s="101"/>
      <c r="BA48" s="102"/>
      <c r="BB48" s="101"/>
      <c r="BC48" s="110"/>
    </row>
    <row r="49" spans="4:55" ht="18" hidden="1" customHeight="1" thickTop="1" x14ac:dyDescent="0.25">
      <c r="D49" s="56" t="s">
        <v>45</v>
      </c>
      <c r="E49" s="57">
        <f>(((5*($H$11*10000))/($G26*(5/384)))^(1/4))/100</f>
        <v>3.477742215315768</v>
      </c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</row>
    <row r="50" spans="4:55" ht="18" customHeight="1" thickTop="1" x14ac:dyDescent="0.25"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</row>
    <row r="51" spans="4:55" ht="18" customHeight="1" x14ac:dyDescent="0.25"/>
    <row r="52" spans="4:55" ht="18" customHeight="1" x14ac:dyDescent="0.25"/>
    <row r="53" spans="4:55" ht="18" customHeight="1" x14ac:dyDescent="0.25"/>
    <row r="54" spans="4:55" ht="20.100000000000001" customHeight="1" x14ac:dyDescent="0.25"/>
    <row r="55" spans="4:55" ht="20.100000000000001" customHeight="1" x14ac:dyDescent="0.25"/>
    <row r="56" spans="4:55" ht="20.100000000000001" customHeight="1" x14ac:dyDescent="0.25"/>
    <row r="57" spans="4:55" ht="20.100000000000001" customHeight="1" x14ac:dyDescent="0.25"/>
    <row r="58" spans="4:55" ht="20.100000000000001" customHeight="1" x14ac:dyDescent="0.25"/>
    <row r="59" spans="4:55" ht="20.100000000000001" customHeight="1" x14ac:dyDescent="0.25"/>
    <row r="60" spans="4:55" ht="20.100000000000001" customHeight="1" x14ac:dyDescent="0.25"/>
    <row r="61" spans="4:55" ht="20.100000000000001" customHeight="1" x14ac:dyDescent="0.25"/>
    <row r="62" spans="4:55" ht="20.100000000000001" customHeight="1" x14ac:dyDescent="0.25"/>
    <row r="63" spans="4:55" ht="20.100000000000001" customHeight="1" x14ac:dyDescent="0.25"/>
    <row r="64" spans="4:5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soBqa0dYrec9qRUl+aVxjO9HTfuvg0ayzAtPiS25wuIsmC9yE09hcdDYWqY5RZUu9Ymep1RroydL7cdONHrwSA==" saltValue="WXp5BQtuemb3eYlFFB0xAQ==" spinCount="100000" sheet="1" objects="1" scenarios="1"/>
  <mergeCells count="19">
    <mergeCell ref="B2:E2"/>
    <mergeCell ref="L7:N7"/>
    <mergeCell ref="L8:N8"/>
    <mergeCell ref="L9:N9"/>
    <mergeCell ref="I2:K2"/>
    <mergeCell ref="Q36:R36"/>
    <mergeCell ref="C19:C20"/>
    <mergeCell ref="Q30:R30"/>
    <mergeCell ref="Q42:R42"/>
    <mergeCell ref="Q48:R48"/>
    <mergeCell ref="Q38:Q41"/>
    <mergeCell ref="I20:K20"/>
    <mergeCell ref="I19:K19"/>
    <mergeCell ref="Q32:Q35"/>
    <mergeCell ref="C21:C22"/>
    <mergeCell ref="C23:C24"/>
    <mergeCell ref="C25:C26"/>
    <mergeCell ref="C28:D28"/>
    <mergeCell ref="D29:E29"/>
  </mergeCells>
  <conditionalFormatting sqref="E30:E47">
    <cfRule type="cellIs" dxfId="5" priority="1" stopIfTrue="1" operator="greaterThan">
      <formula>$E$28</formula>
    </cfRule>
  </conditionalFormatting>
  <conditionalFormatting sqref="E48">
    <cfRule type="cellIs" dxfId="4" priority="2" stopIfTrue="1" operator="greaterThan">
      <formula>$E$28</formula>
    </cfRule>
  </conditionalFormatting>
  <pageMargins left="0.39370078740157483" right="0" top="0.39370078740157483" bottom="0" header="0" footer="0"/>
  <pageSetup paperSize="9" scale="5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B71"/>
  <sheetViews>
    <sheetView zoomScaleNormal="100" workbookViewId="0">
      <selection activeCell="E54" sqref="E54"/>
    </sheetView>
  </sheetViews>
  <sheetFormatPr baseColWidth="10" defaultRowHeight="13.2" x14ac:dyDescent="0.25"/>
  <cols>
    <col min="1" max="1" width="1.6640625" customWidth="1"/>
    <col min="2" max="2" width="40.77734375" customWidth="1"/>
    <col min="3" max="3" width="2" hidden="1" customWidth="1"/>
    <col min="4" max="4" width="52.109375" bestFit="1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6640625" hidden="1" customWidth="1"/>
    <col min="10" max="10" width="12.6640625" hidden="1" customWidth="1"/>
    <col min="11" max="11" width="8.77734375" hidden="1" customWidth="1"/>
    <col min="12" max="16" width="8.6640625" customWidth="1"/>
    <col min="17" max="18" width="5.77734375" hidden="1" customWidth="1"/>
    <col min="19" max="54" width="4.77734375" hidden="1" customWidth="1"/>
    <col min="55" max="67" width="5.77734375" customWidth="1"/>
  </cols>
  <sheetData>
    <row r="1" spans="2:18" x14ac:dyDescent="0.25">
      <c r="B1" s="222" t="s">
        <v>69</v>
      </c>
    </row>
    <row r="2" spans="2:18" ht="20.100000000000001" customHeight="1" x14ac:dyDescent="0.25">
      <c r="B2" s="185" t="s">
        <v>63</v>
      </c>
      <c r="C2" s="186"/>
      <c r="D2" s="186"/>
      <c r="E2" s="186"/>
      <c r="I2" s="195" t="s">
        <v>47</v>
      </c>
      <c r="J2" s="195"/>
      <c r="K2" s="195"/>
    </row>
    <row r="3" spans="2:18" ht="5.0999999999999996" customHeight="1" thickBot="1" x14ac:dyDescent="0.3"/>
    <row r="4" spans="2:18" ht="18" customHeight="1" thickBot="1" x14ac:dyDescent="0.3">
      <c r="B4" s="26" t="s">
        <v>40</v>
      </c>
      <c r="D4" s="13" t="s">
        <v>8</v>
      </c>
      <c r="E4" s="16">
        <v>3</v>
      </c>
      <c r="G4" s="54" t="s">
        <v>43</v>
      </c>
      <c r="H4" s="55">
        <f>E4/COS(E7*PI()/180)</f>
        <v>3.0462798356572351</v>
      </c>
      <c r="I4" s="40" t="s">
        <v>2</v>
      </c>
      <c r="J4" s="41" t="s">
        <v>32</v>
      </c>
    </row>
    <row r="5" spans="2:18" ht="18" hidden="1" customHeight="1" x14ac:dyDescent="0.25">
      <c r="D5" s="14" t="s">
        <v>6</v>
      </c>
      <c r="E5" s="17">
        <v>0</v>
      </c>
      <c r="I5" s="58">
        <v>5</v>
      </c>
      <c r="J5" s="59">
        <v>0.8</v>
      </c>
      <c r="K5" s="31"/>
    </row>
    <row r="6" spans="2:18" ht="18" customHeight="1" x14ac:dyDescent="0.25">
      <c r="B6" s="28" t="s">
        <v>24</v>
      </c>
      <c r="D6" s="14" t="s">
        <v>7</v>
      </c>
      <c r="E6" s="17">
        <v>1.2</v>
      </c>
      <c r="I6" s="60">
        <v>10</v>
      </c>
      <c r="J6" s="61">
        <v>0.8</v>
      </c>
    </row>
    <row r="7" spans="2:18" ht="18" customHeight="1" x14ac:dyDescent="0.25">
      <c r="B7" s="28" t="s">
        <v>26</v>
      </c>
      <c r="D7" s="14" t="s">
        <v>9</v>
      </c>
      <c r="E7" s="18">
        <v>10</v>
      </c>
      <c r="I7" s="60">
        <v>15</v>
      </c>
      <c r="J7" s="61">
        <v>0.8</v>
      </c>
      <c r="L7" s="181"/>
      <c r="M7" s="78"/>
      <c r="N7" s="78"/>
      <c r="O7" s="78"/>
      <c r="P7" s="78"/>
      <c r="Q7" s="78"/>
    </row>
    <row r="8" spans="2:18" ht="18" customHeight="1" x14ac:dyDescent="0.25">
      <c r="B8" s="28" t="s">
        <v>25</v>
      </c>
      <c r="D8" s="14" t="s">
        <v>0</v>
      </c>
      <c r="E8" s="18">
        <v>45</v>
      </c>
      <c r="I8" s="60">
        <v>20</v>
      </c>
      <c r="J8" s="61">
        <v>0.8</v>
      </c>
      <c r="L8" s="181"/>
      <c r="M8" s="78"/>
      <c r="N8" s="78"/>
      <c r="O8" s="78"/>
      <c r="P8" s="78"/>
      <c r="Q8" s="78"/>
      <c r="R8" s="11"/>
    </row>
    <row r="9" spans="2:18" ht="18" customHeight="1" thickBot="1" x14ac:dyDescent="0.3">
      <c r="B9" s="106" t="s">
        <v>61</v>
      </c>
      <c r="D9" s="15" t="s">
        <v>1</v>
      </c>
      <c r="E9" s="19">
        <v>5</v>
      </c>
      <c r="I9" s="60">
        <v>25</v>
      </c>
      <c r="J9" s="61">
        <v>0.8</v>
      </c>
      <c r="L9" s="182"/>
      <c r="M9" s="79"/>
      <c r="N9" s="79"/>
      <c r="O9" s="79"/>
      <c r="P9" s="79"/>
      <c r="Q9" s="79"/>
      <c r="R9" s="11"/>
    </row>
    <row r="10" spans="2:18" ht="20.100000000000001" hidden="1" customHeight="1" x14ac:dyDescent="0.25">
      <c r="D10" s="12" t="s">
        <v>39</v>
      </c>
      <c r="E10" s="46">
        <v>366.21</v>
      </c>
      <c r="G10" s="54" t="s">
        <v>41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8" ht="20.100000000000001" hidden="1" customHeight="1" x14ac:dyDescent="0.25">
      <c r="D11" s="9" t="s">
        <v>20</v>
      </c>
      <c r="E11" s="47">
        <v>83.33</v>
      </c>
      <c r="G11" s="54" t="s">
        <v>42</v>
      </c>
      <c r="H11">
        <f>(70000000000*(E10/100000000))+(210000000000*(E11/100000000))</f>
        <v>431340</v>
      </c>
      <c r="I11" s="60">
        <v>31</v>
      </c>
      <c r="J11" s="61">
        <f t="shared" si="0"/>
        <v>0.77333333333333343</v>
      </c>
    </row>
    <row r="12" spans="2:18" ht="20.100000000000001" hidden="1" customHeight="1" x14ac:dyDescent="0.25">
      <c r="D12" s="9" t="s">
        <v>48</v>
      </c>
      <c r="E12" s="48">
        <f>ROUND(E5/E6,0)</f>
        <v>0</v>
      </c>
      <c r="I12" s="60">
        <v>32</v>
      </c>
      <c r="J12" s="61">
        <f t="shared" si="0"/>
        <v>0.7466666666666667</v>
      </c>
    </row>
    <row r="13" spans="2:18" ht="20.100000000000001" hidden="1" customHeight="1" x14ac:dyDescent="0.25">
      <c r="D13" s="9" t="s">
        <v>22</v>
      </c>
      <c r="E13" s="49">
        <v>6.5510000000000002</v>
      </c>
      <c r="I13" s="60">
        <v>33</v>
      </c>
      <c r="J13" s="61">
        <f t="shared" si="0"/>
        <v>0.72000000000000008</v>
      </c>
    </row>
    <row r="14" spans="2:18" ht="20.100000000000001" hidden="1" customHeight="1" x14ac:dyDescent="0.25">
      <c r="D14" s="9" t="s">
        <v>23</v>
      </c>
      <c r="E14" s="49">
        <v>14.401</v>
      </c>
      <c r="I14" s="60">
        <v>34</v>
      </c>
      <c r="J14" s="61">
        <f t="shared" si="0"/>
        <v>0.69333333333333336</v>
      </c>
    </row>
    <row r="15" spans="2:18" ht="20.100000000000001" hidden="1" customHeight="1" thickBot="1" x14ac:dyDescent="0.3">
      <c r="D15" s="1" t="s">
        <v>3</v>
      </c>
      <c r="E15" s="49">
        <v>2.6459999999999999</v>
      </c>
      <c r="I15" s="62">
        <v>35</v>
      </c>
      <c r="J15" s="63">
        <f t="shared" si="0"/>
        <v>0.66666666666666663</v>
      </c>
    </row>
    <row r="16" spans="2:18" ht="20.100000000000001" hidden="1" customHeight="1" x14ac:dyDescent="0.25">
      <c r="D16" s="1" t="s">
        <v>4</v>
      </c>
      <c r="E16" s="49">
        <v>8.0190000000000001</v>
      </c>
      <c r="I16" s="33" t="s">
        <v>33</v>
      </c>
      <c r="J16" s="34">
        <f>VLOOKUP(E7,I5:J15,2)</f>
        <v>0.8</v>
      </c>
    </row>
    <row r="17" spans="3:54" ht="20.100000000000001" hidden="1" customHeight="1" x14ac:dyDescent="0.25">
      <c r="D17" s="50"/>
      <c r="E17" s="51"/>
      <c r="F17" s="4"/>
      <c r="G17" s="4"/>
      <c r="H17" s="4"/>
      <c r="I17" s="35" t="s">
        <v>36</v>
      </c>
      <c r="J17" s="39">
        <f>J16*E8</f>
        <v>36</v>
      </c>
    </row>
    <row r="18" spans="3:54" ht="20.100000000000001" hidden="1" customHeight="1" thickBot="1" x14ac:dyDescent="0.3">
      <c r="D18" s="52"/>
      <c r="E18" s="53"/>
      <c r="F18" s="4"/>
      <c r="G18" s="4"/>
      <c r="H18" s="4"/>
      <c r="I18" s="36" t="s">
        <v>34</v>
      </c>
      <c r="J18" s="38">
        <f>E5-(0.041*2)-(0.022*E12)</f>
        <v>-8.2000000000000003E-2</v>
      </c>
    </row>
    <row r="19" spans="3:54" s="3" customFormat="1" ht="20.100000000000001" hidden="1" customHeight="1" x14ac:dyDescent="0.25">
      <c r="C19" s="187">
        <v>1</v>
      </c>
      <c r="D19" s="2" t="s">
        <v>11</v>
      </c>
      <c r="E19" s="30">
        <f>(J17*E5*(E4/2))+(((E9*J18)+(E15*E12))*(E4/COS(E7*PI()/180))/2)+(E13*E5)</f>
        <v>-0.62448736630973323</v>
      </c>
      <c r="F19" s="5"/>
      <c r="G19" s="5"/>
      <c r="H19" s="5"/>
      <c r="I19" s="196" t="s">
        <v>37</v>
      </c>
      <c r="J19" s="196"/>
      <c r="K19" s="196"/>
    </row>
    <row r="20" spans="3:54" ht="20.100000000000001" hidden="1" customHeight="1" x14ac:dyDescent="0.25">
      <c r="C20" s="188"/>
      <c r="D20" s="1" t="s">
        <v>17</v>
      </c>
      <c r="E20" s="30">
        <f>($J$17*$E$4/2)+((($E$9*(1-0.088))+($E$15/$E$6))*($H$4)/2)+$E$13</f>
        <v>70.855041544110605</v>
      </c>
      <c r="F20" s="4"/>
      <c r="G20" s="81"/>
      <c r="H20" s="4"/>
      <c r="I20" s="193" t="s">
        <v>38</v>
      </c>
      <c r="J20" s="194"/>
      <c r="K20" s="194"/>
    </row>
    <row r="21" spans="3:54" ht="20.100000000000001" hidden="1" customHeight="1" x14ac:dyDescent="0.25">
      <c r="C21" s="197">
        <v>2</v>
      </c>
      <c r="D21" s="1" t="s">
        <v>19</v>
      </c>
      <c r="E21" s="30">
        <f>(J17*E5*(E4/2))+(((E9*J18)+(E16*E12))*((E4/COS(E7*PI()/180))/2))+(E13*E5)</f>
        <v>-0.62448736630973323</v>
      </c>
      <c r="F21" s="4"/>
      <c r="G21" s="4"/>
      <c r="H21" s="4"/>
    </row>
    <row r="22" spans="3:54" ht="20.100000000000001" hidden="1" customHeight="1" x14ac:dyDescent="0.25">
      <c r="C22" s="188"/>
      <c r="D22" s="1" t="s">
        <v>17</v>
      </c>
      <c r="E22" s="30">
        <f>(J17*E4/2)+(((E9*(1-0.088))+(E16/E6))*(H4)/2)+E13</f>
        <v>77.674900526188239</v>
      </c>
      <c r="F22" s="4"/>
      <c r="G22" s="81"/>
      <c r="H22" s="4"/>
    </row>
    <row r="23" spans="3:54" ht="20.100000000000001" hidden="1" customHeight="1" x14ac:dyDescent="0.25">
      <c r="C23" s="197">
        <v>3</v>
      </c>
      <c r="D23" s="1" t="s">
        <v>12</v>
      </c>
      <c r="E23" s="30">
        <f>(J17*E5*(E4/2))+(((E9*J18)+(E15*E12))*((E4/COS(E7*PI()/180))/2))+(E14*E5)</f>
        <v>-0.62448736630973323</v>
      </c>
      <c r="F23" s="4"/>
      <c r="G23" s="4"/>
      <c r="H23" s="4"/>
    </row>
    <row r="24" spans="3:54" ht="20.100000000000001" hidden="1" customHeight="1" x14ac:dyDescent="0.25">
      <c r="C24" s="188"/>
      <c r="D24" s="1" t="s">
        <v>17</v>
      </c>
      <c r="E24" s="30">
        <f>(J17*E4/2)+(((E9*(1-0.088))+(E15/E6))*(H4)/2)+E14</f>
        <v>78.7050415441106</v>
      </c>
      <c r="F24" s="4"/>
      <c r="G24" s="81"/>
      <c r="H24" s="4"/>
      <c r="V24" s="80"/>
    </row>
    <row r="25" spans="3:54" ht="20.100000000000001" hidden="1" customHeight="1" x14ac:dyDescent="0.25">
      <c r="C25" s="197">
        <v>4</v>
      </c>
      <c r="D25" s="1" t="s">
        <v>18</v>
      </c>
      <c r="E25" s="30">
        <f>(J17*E5*(E4/2))+(((E9*J18)+(E16*E12))*((E4/COS(E7*PI()/180))/2))+(E14*E5)</f>
        <v>-0.62448736630973323</v>
      </c>
      <c r="F25" s="4"/>
      <c r="G25" s="4"/>
      <c r="H25" s="4"/>
    </row>
    <row r="26" spans="3:54" ht="20.100000000000001" hidden="1" customHeight="1" x14ac:dyDescent="0.25">
      <c r="C26" s="188"/>
      <c r="D26" s="1" t="s">
        <v>17</v>
      </c>
      <c r="E26" s="30">
        <f>(J17*E4/2)+(((E9*(1-0.088))+(E16/E6))*(H4)/2)+E14</f>
        <v>85.524900526188233</v>
      </c>
      <c r="F26" s="4"/>
      <c r="G26" s="81"/>
      <c r="H26" s="4"/>
    </row>
    <row r="27" spans="3:54" ht="18" hidden="1" customHeight="1" x14ac:dyDescent="0.25">
      <c r="D27" s="10"/>
      <c r="E27" s="5"/>
      <c r="F27" s="4"/>
      <c r="G27" s="4"/>
      <c r="H27" s="4"/>
    </row>
    <row r="28" spans="3:54" ht="18" hidden="1" customHeight="1" x14ac:dyDescent="0.3">
      <c r="C28" s="162"/>
      <c r="D28" s="166"/>
      <c r="E28" s="165"/>
      <c r="F28" s="4"/>
      <c r="G28" s="4"/>
      <c r="H28" s="4"/>
    </row>
    <row r="29" spans="3:54" ht="18" hidden="1" customHeight="1" x14ac:dyDescent="0.25">
      <c r="D29" s="203"/>
      <c r="E29" s="204"/>
      <c r="F29" s="4"/>
      <c r="G29" s="4"/>
      <c r="H29" s="4"/>
      <c r="Q29" s="106" t="s">
        <v>56</v>
      </c>
    </row>
    <row r="30" spans="3:54" ht="18" hidden="1" customHeight="1" x14ac:dyDescent="0.3">
      <c r="C30" s="74"/>
      <c r="D30" s="74"/>
      <c r="E30" s="161"/>
      <c r="F30" s="6"/>
      <c r="G30" s="7"/>
      <c r="H30" s="7"/>
      <c r="Q30" s="191" t="s">
        <v>52</v>
      </c>
      <c r="R30" s="192"/>
      <c r="S30" s="172">
        <v>2</v>
      </c>
      <c r="T30" s="99">
        <v>2</v>
      </c>
      <c r="U30" s="100">
        <v>2</v>
      </c>
      <c r="V30" s="173">
        <v>2</v>
      </c>
      <c r="W30" s="99">
        <v>2.5</v>
      </c>
      <c r="X30" s="99">
        <v>2.5</v>
      </c>
      <c r="Y30" s="100">
        <v>2.5</v>
      </c>
      <c r="Z30" s="99">
        <v>2.5</v>
      </c>
      <c r="AA30" s="172">
        <v>3</v>
      </c>
      <c r="AB30" s="99">
        <v>3</v>
      </c>
      <c r="AC30" s="100">
        <v>3</v>
      </c>
      <c r="AD30" s="173">
        <v>3</v>
      </c>
      <c r="AE30" s="99">
        <v>3.5</v>
      </c>
      <c r="AF30" s="99">
        <v>3.5</v>
      </c>
      <c r="AG30" s="100">
        <v>3.5</v>
      </c>
      <c r="AH30" s="99">
        <v>3.5</v>
      </c>
      <c r="AI30" s="172">
        <v>4</v>
      </c>
      <c r="AJ30" s="99">
        <v>4</v>
      </c>
      <c r="AK30" s="100">
        <v>4</v>
      </c>
      <c r="AL30" s="173">
        <v>4</v>
      </c>
      <c r="AM30" s="99">
        <v>4.5</v>
      </c>
      <c r="AN30" s="99">
        <v>4.5</v>
      </c>
      <c r="AO30" s="100">
        <v>4.5</v>
      </c>
      <c r="AP30" s="99">
        <v>4.5</v>
      </c>
      <c r="AQ30" s="172">
        <v>5</v>
      </c>
      <c r="AR30" s="99">
        <v>5</v>
      </c>
      <c r="AS30" s="100">
        <v>5</v>
      </c>
      <c r="AT30" s="173">
        <v>5</v>
      </c>
      <c r="AU30" s="99">
        <v>5.5</v>
      </c>
      <c r="AV30" s="99">
        <v>5.5</v>
      </c>
      <c r="AW30" s="100">
        <v>5.5</v>
      </c>
      <c r="AX30" s="99">
        <v>5.5</v>
      </c>
      <c r="AY30" s="172">
        <v>6</v>
      </c>
      <c r="AZ30" s="99">
        <v>6</v>
      </c>
      <c r="BA30" s="100">
        <v>6</v>
      </c>
      <c r="BB30" s="173">
        <v>6</v>
      </c>
    </row>
    <row r="31" spans="3:54" ht="18" hidden="1" customHeight="1" x14ac:dyDescent="0.3">
      <c r="C31" s="162">
        <v>1</v>
      </c>
      <c r="D31" s="163" t="s">
        <v>45</v>
      </c>
      <c r="E31" s="164">
        <f>1*((((5*($H$10*10000))/($E20*(5/384)))^(1/4))/100)</f>
        <v>3.4331847651698761</v>
      </c>
      <c r="F31" s="6"/>
      <c r="G31" s="7"/>
      <c r="H31" s="7"/>
      <c r="Q31" s="189" t="s">
        <v>2</v>
      </c>
      <c r="R31" s="190"/>
      <c r="S31" s="104">
        <v>5</v>
      </c>
      <c r="T31" s="104">
        <v>15</v>
      </c>
      <c r="U31" s="104">
        <v>25</v>
      </c>
      <c r="V31" s="104">
        <v>35</v>
      </c>
      <c r="W31" s="104">
        <v>5</v>
      </c>
      <c r="X31" s="104">
        <v>15</v>
      </c>
      <c r="Y31" s="104">
        <v>25</v>
      </c>
      <c r="Z31" s="104">
        <v>35</v>
      </c>
      <c r="AA31" s="104">
        <v>5</v>
      </c>
      <c r="AB31" s="104">
        <v>15</v>
      </c>
      <c r="AC31" s="104">
        <v>25</v>
      </c>
      <c r="AD31" s="104">
        <v>35</v>
      </c>
      <c r="AE31" s="104">
        <v>5</v>
      </c>
      <c r="AF31" s="104">
        <v>15</v>
      </c>
      <c r="AG31" s="104">
        <v>25</v>
      </c>
      <c r="AH31" s="104">
        <v>35</v>
      </c>
      <c r="AI31" s="104">
        <v>5</v>
      </c>
      <c r="AJ31" s="104">
        <v>15</v>
      </c>
      <c r="AK31" s="104">
        <v>25</v>
      </c>
      <c r="AL31" s="104">
        <v>35</v>
      </c>
      <c r="AM31" s="104">
        <v>5</v>
      </c>
      <c r="AN31" s="104">
        <v>15</v>
      </c>
      <c r="AO31" s="104">
        <v>25</v>
      </c>
      <c r="AP31" s="104">
        <v>35</v>
      </c>
      <c r="AQ31" s="104">
        <v>5</v>
      </c>
      <c r="AR31" s="104">
        <v>15</v>
      </c>
      <c r="AS31" s="104">
        <v>25</v>
      </c>
      <c r="AT31" s="104">
        <v>35</v>
      </c>
      <c r="AU31" s="104">
        <v>5</v>
      </c>
      <c r="AV31" s="104">
        <v>15</v>
      </c>
      <c r="AW31" s="104">
        <v>25</v>
      </c>
      <c r="AX31" s="104">
        <v>35</v>
      </c>
      <c r="AY31" s="104">
        <v>5</v>
      </c>
      <c r="AZ31" s="104">
        <v>15</v>
      </c>
      <c r="BA31" s="104">
        <v>25</v>
      </c>
      <c r="BB31" s="104">
        <v>35</v>
      </c>
    </row>
    <row r="32" spans="3:54" ht="18" hidden="1" customHeight="1" x14ac:dyDescent="0.3">
      <c r="C32" s="74"/>
      <c r="D32" s="180" t="s">
        <v>64</v>
      </c>
      <c r="E32" s="70"/>
      <c r="F32" s="6"/>
      <c r="G32" s="7"/>
      <c r="H32" s="7"/>
      <c r="Q32" s="198" t="s">
        <v>49</v>
      </c>
      <c r="R32" s="104">
        <v>45</v>
      </c>
      <c r="S32" s="174">
        <f>(((5*($H$10*10000))/(((((VLOOKUP(S$31,$I$5:$J$15,2))*$R32)*S$30/2)+((($E$9*(1-0.088))+($E$15/$E$6))*(S$30/COS(S$31*PI()/180))/2)+$E$13)*(5/384)))^(1/4))/100</f>
        <v>3.7582531324067103</v>
      </c>
      <c r="T32" s="174">
        <f t="shared" ref="T32:BB36" si="1">(((5*($H$10*10000))/(((((VLOOKUP(T$31,$I$5:$J$15,2))*$R32)*T$30/2)+((($E$9*(1-0.088))+($E$15/$E$6))*(T$30/COS(T$31*PI()/180))/2)+$E$13)*(5/384)))^(1/4))/100</f>
        <v>3.754211858610613</v>
      </c>
      <c r="U32" s="174">
        <f t="shared" si="1"/>
        <v>3.7455365062953767</v>
      </c>
      <c r="V32" s="174">
        <f t="shared" si="1"/>
        <v>3.8498804560368454</v>
      </c>
      <c r="W32" s="174">
        <f t="shared" si="1"/>
        <v>3.5783309605559883</v>
      </c>
      <c r="X32" s="174">
        <f t="shared" si="1"/>
        <v>3.5743784879671718</v>
      </c>
      <c r="Y32" s="174">
        <f t="shared" si="1"/>
        <v>3.5658957126467237</v>
      </c>
      <c r="Z32" s="174">
        <f t="shared" si="1"/>
        <v>3.6681044646701024</v>
      </c>
      <c r="AA32" s="174">
        <f t="shared" si="1"/>
        <v>3.4346129636043741</v>
      </c>
      <c r="AB32" s="174">
        <f t="shared" si="1"/>
        <v>3.4307491655549591</v>
      </c>
      <c r="AC32" s="174">
        <f t="shared" si="1"/>
        <v>3.4224580310858408</v>
      </c>
      <c r="AD32" s="174">
        <f t="shared" si="1"/>
        <v>3.5224815609939606</v>
      </c>
      <c r="AE32" s="174">
        <f t="shared" si="1"/>
        <v>3.3157908436546291</v>
      </c>
      <c r="AF32" s="174">
        <f t="shared" si="1"/>
        <v>3.3120108465501175</v>
      </c>
      <c r="AG32" s="174">
        <f t="shared" si="1"/>
        <v>3.3039004939596635</v>
      </c>
      <c r="AH32" s="174">
        <f t="shared" si="1"/>
        <v>3.401832626591625</v>
      </c>
      <c r="AI32" s="174">
        <f t="shared" si="1"/>
        <v>3.215040417745278</v>
      </c>
      <c r="AJ32" s="174">
        <f t="shared" si="1"/>
        <v>3.2113381535966408</v>
      </c>
      <c r="AK32" s="174">
        <f t="shared" si="1"/>
        <v>3.2033953045202663</v>
      </c>
      <c r="AL32" s="174">
        <f t="shared" si="1"/>
        <v>3.2993722894298401</v>
      </c>
      <c r="AM32" s="174">
        <f t="shared" si="1"/>
        <v>3.1279477676006735</v>
      </c>
      <c r="AN32" s="174">
        <f t="shared" si="1"/>
        <v>3.1243171939130496</v>
      </c>
      <c r="AO32" s="174">
        <f t="shared" si="1"/>
        <v>3.1165287087144389</v>
      </c>
      <c r="AP32" s="174">
        <f t="shared" si="1"/>
        <v>3.2106928980473288</v>
      </c>
      <c r="AQ32" s="174">
        <f t="shared" si="1"/>
        <v>3.0515045415329229</v>
      </c>
      <c r="AR32" s="174">
        <f t="shared" si="1"/>
        <v>3.0479400522145106</v>
      </c>
      <c r="AS32" s="174">
        <f t="shared" si="1"/>
        <v>3.0402937797260563</v>
      </c>
      <c r="AT32" s="174">
        <f t="shared" si="1"/>
        <v>3.1327804290136685</v>
      </c>
      <c r="AU32" s="174">
        <f t="shared" si="1"/>
        <v>2.9835746172273954</v>
      </c>
      <c r="AV32" s="174">
        <f t="shared" si="1"/>
        <v>2.9800711525923713</v>
      </c>
      <c r="AW32" s="174">
        <f t="shared" si="1"/>
        <v>2.9725561478559914</v>
      </c>
      <c r="AX32" s="174">
        <f t="shared" si="1"/>
        <v>3.0634890969598727</v>
      </c>
      <c r="AY32" s="174">
        <f t="shared" si="1"/>
        <v>2.922590358855238</v>
      </c>
      <c r="AZ32" s="174">
        <f t="shared" si="1"/>
        <v>2.9191434016162043</v>
      </c>
      <c r="BA32" s="174">
        <f t="shared" si="1"/>
        <v>2.9117499062579357</v>
      </c>
      <c r="BB32" s="174">
        <f t="shared" si="1"/>
        <v>3.0012407942237473</v>
      </c>
    </row>
    <row r="33" spans="3:54" ht="18" hidden="1" customHeight="1" x14ac:dyDescent="0.3">
      <c r="C33" s="74"/>
      <c r="D33" s="75"/>
      <c r="E33" s="70"/>
      <c r="F33" s="6"/>
      <c r="G33" s="7"/>
      <c r="H33" s="7"/>
      <c r="Q33" s="199"/>
      <c r="R33" s="104">
        <v>55</v>
      </c>
      <c r="S33" s="174">
        <f t="shared" ref="S33:AH36" si="2">(((5*($H$10*10000))/(((((VLOOKUP(S$31,$I$5:$J$15,2))*$R33)*S$30/2)+((($E$9*(1-0.088))+($E$15/$E$6))*(S$30/COS(S$31*PI()/180))/2)+$E$13)*(5/384)))^(1/4))/100</f>
        <v>3.6196948301009377</v>
      </c>
      <c r="T33" s="174">
        <f t="shared" si="2"/>
        <v>3.6163443220015852</v>
      </c>
      <c r="U33" s="174">
        <f t="shared" si="2"/>
        <v>3.6091433646918665</v>
      </c>
      <c r="V33" s="174">
        <f t="shared" si="2"/>
        <v>3.718675065629546</v>
      </c>
      <c r="W33" s="174">
        <f t="shared" si="2"/>
        <v>3.4431348078368438</v>
      </c>
      <c r="X33" s="174">
        <f t="shared" si="2"/>
        <v>3.4398733816467471</v>
      </c>
      <c r="Y33" s="174">
        <f t="shared" si="2"/>
        <v>3.4328650700070358</v>
      </c>
      <c r="Z33" s="174">
        <f t="shared" si="2"/>
        <v>3.539647215840104</v>
      </c>
      <c r="AA33" s="174">
        <f t="shared" si="2"/>
        <v>3.3026654254379189</v>
      </c>
      <c r="AB33" s="174">
        <f t="shared" si="2"/>
        <v>3.2994876346914195</v>
      </c>
      <c r="AC33" s="174">
        <f t="shared" si="2"/>
        <v>3.2926598460185268</v>
      </c>
      <c r="AD33" s="174">
        <f t="shared" si="2"/>
        <v>3.3968138810538036</v>
      </c>
      <c r="AE33" s="174">
        <f t="shared" si="2"/>
        <v>3.186859948856271</v>
      </c>
      <c r="AF33" s="174">
        <f t="shared" si="2"/>
        <v>3.1837585891742002</v>
      </c>
      <c r="AG33" s="174">
        <f t="shared" si="2"/>
        <v>3.17709559501681</v>
      </c>
      <c r="AH33" s="174">
        <f t="shared" si="2"/>
        <v>3.2788236694574668</v>
      </c>
      <c r="AI33" s="174">
        <f t="shared" si="1"/>
        <v>3.0888770489833508</v>
      </c>
      <c r="AJ33" s="174">
        <f t="shared" si="1"/>
        <v>3.0858450910871138</v>
      </c>
      <c r="AK33" s="174">
        <f t="shared" si="1"/>
        <v>3.0793316305196572</v>
      </c>
      <c r="AL33" s="174">
        <f t="shared" si="1"/>
        <v>3.1788425342952018</v>
      </c>
      <c r="AM33" s="174">
        <f t="shared" si="1"/>
        <v>3.0043174421849468</v>
      </c>
      <c r="AN33" s="174">
        <f t="shared" si="1"/>
        <v>3.0013485497703014</v>
      </c>
      <c r="AO33" s="174">
        <f t="shared" si="1"/>
        <v>2.9949709033629102</v>
      </c>
      <c r="AP33" s="174">
        <f t="shared" si="1"/>
        <v>3.0924578708937043</v>
      </c>
      <c r="AQ33" s="174">
        <f t="shared" si="1"/>
        <v>2.9301961684704128</v>
      </c>
      <c r="AR33" s="174">
        <f t="shared" si="1"/>
        <v>2.927284777756229</v>
      </c>
      <c r="AS33" s="174">
        <f t="shared" si="1"/>
        <v>2.9210309180755449</v>
      </c>
      <c r="AT33" s="174">
        <f t="shared" si="1"/>
        <v>3.01666625507929</v>
      </c>
      <c r="AU33" s="174">
        <f t="shared" si="1"/>
        <v>2.8644012496618734</v>
      </c>
      <c r="AV33" s="174">
        <f t="shared" si="1"/>
        <v>2.861542513064522</v>
      </c>
      <c r="AW33" s="174">
        <f t="shared" si="1"/>
        <v>2.8554019721383876</v>
      </c>
      <c r="AX33" s="174">
        <f t="shared" si="1"/>
        <v>2.9493373362159976</v>
      </c>
      <c r="AY33" s="174">
        <f t="shared" si="1"/>
        <v>2.8053872543321585</v>
      </c>
      <c r="AZ33" s="174">
        <f t="shared" si="1"/>
        <v>2.8025769492360904</v>
      </c>
      <c r="BA33" s="174">
        <f t="shared" si="1"/>
        <v>2.7965406156805703</v>
      </c>
      <c r="BB33" s="174">
        <f t="shared" si="1"/>
        <v>2.8889090713542971</v>
      </c>
    </row>
    <row r="34" spans="3:54" ht="18" hidden="1" customHeight="1" x14ac:dyDescent="0.3">
      <c r="C34" s="74"/>
      <c r="D34" s="75"/>
      <c r="E34" s="70"/>
      <c r="F34" s="6"/>
      <c r="G34" s="7"/>
      <c r="H34" s="7"/>
      <c r="Q34" s="199"/>
      <c r="R34" s="104">
        <v>65</v>
      </c>
      <c r="S34" s="174">
        <f t="shared" si="2"/>
        <v>3.5034185403176967</v>
      </c>
      <c r="T34" s="174">
        <f t="shared" si="1"/>
        <v>3.5005718910648675</v>
      </c>
      <c r="U34" s="174">
        <f t="shared" si="1"/>
        <v>3.4944483900716476</v>
      </c>
      <c r="V34" s="174">
        <f t="shared" si="1"/>
        <v>3.6071627973881055</v>
      </c>
      <c r="W34" s="174">
        <f t="shared" si="1"/>
        <v>3.3301492978764866</v>
      </c>
      <c r="X34" s="174">
        <f t="shared" si="1"/>
        <v>3.3273881838771389</v>
      </c>
      <c r="Y34" s="174">
        <f t="shared" si="1"/>
        <v>3.321449455167182</v>
      </c>
      <c r="Z34" s="174">
        <f t="shared" si="1"/>
        <v>3.4309377720581007</v>
      </c>
      <c r="AA34" s="174">
        <f t="shared" si="1"/>
        <v>3.1927113700285479</v>
      </c>
      <c r="AB34" s="174">
        <f t="shared" si="1"/>
        <v>3.1900276765080839</v>
      </c>
      <c r="AC34" s="174">
        <f t="shared" si="1"/>
        <v>3.1842559867809075</v>
      </c>
      <c r="AD34" s="174">
        <f t="shared" si="1"/>
        <v>3.2907823836385246</v>
      </c>
      <c r="AE34" s="174">
        <f t="shared" si="1"/>
        <v>3.0796462486651772</v>
      </c>
      <c r="AF34" s="174">
        <f t="shared" si="1"/>
        <v>3.0770318219034198</v>
      </c>
      <c r="AG34" s="174">
        <f t="shared" si="1"/>
        <v>3.0714094709318021</v>
      </c>
      <c r="AH34" s="174">
        <f t="shared" si="1"/>
        <v>3.1752635838536167</v>
      </c>
      <c r="AI34" s="174">
        <f t="shared" si="1"/>
        <v>2.9841340687050799</v>
      </c>
      <c r="AJ34" s="174">
        <f t="shared" si="1"/>
        <v>2.981581667309166</v>
      </c>
      <c r="AK34" s="174">
        <f t="shared" si="1"/>
        <v>2.9760929782185741</v>
      </c>
      <c r="AL34" s="174">
        <f t="shared" si="1"/>
        <v>3.0775408365756625</v>
      </c>
      <c r="AM34" s="174">
        <f t="shared" si="1"/>
        <v>2.901808362208202</v>
      </c>
      <c r="AN34" s="174">
        <f t="shared" si="1"/>
        <v>2.8993117677152571</v>
      </c>
      <c r="AO34" s="174">
        <f t="shared" si="1"/>
        <v>2.8939432984569682</v>
      </c>
      <c r="AP34" s="174">
        <f t="shared" si="1"/>
        <v>2.9932175290565146</v>
      </c>
      <c r="AQ34" s="174">
        <f t="shared" si="1"/>
        <v>2.829716290212573</v>
      </c>
      <c r="AR34" s="174">
        <f t="shared" si="1"/>
        <v>2.8272702031577506</v>
      </c>
      <c r="AS34" s="174">
        <f t="shared" si="1"/>
        <v>2.8220105092624994</v>
      </c>
      <c r="AT34" s="174">
        <f t="shared" si="1"/>
        <v>2.9193116387503348</v>
      </c>
      <c r="AU34" s="174">
        <f t="shared" si="1"/>
        <v>2.7657741088698584</v>
      </c>
      <c r="AV34" s="174">
        <f t="shared" si="1"/>
        <v>2.7633740051958582</v>
      </c>
      <c r="AW34" s="174">
        <f t="shared" si="1"/>
        <v>2.7582133232996893</v>
      </c>
      <c r="AX34" s="174">
        <f t="shared" si="1"/>
        <v>2.8537138968714504</v>
      </c>
      <c r="AY34" s="174">
        <f t="shared" si="1"/>
        <v>2.7084603132193865</v>
      </c>
      <c r="AZ34" s="174">
        <f t="shared" si="1"/>
        <v>2.7061023102617718</v>
      </c>
      <c r="BA34" s="174">
        <f t="shared" si="1"/>
        <v>2.7010322653607908</v>
      </c>
      <c r="BB34" s="174">
        <f t="shared" si="1"/>
        <v>2.7948812298616299</v>
      </c>
    </row>
    <row r="35" spans="3:54" ht="24" hidden="1" customHeight="1" x14ac:dyDescent="0.3">
      <c r="C35" s="74"/>
      <c r="D35" s="75"/>
      <c r="E35" s="70"/>
      <c r="F35" s="6"/>
      <c r="G35" s="7"/>
      <c r="H35" s="7"/>
      <c r="Q35" s="199"/>
      <c r="R35" s="104">
        <v>90</v>
      </c>
      <c r="S35" s="174">
        <f t="shared" si="2"/>
        <v>3.2771729676743009</v>
      </c>
      <c r="T35" s="174">
        <f t="shared" si="1"/>
        <v>3.2751332159720556</v>
      </c>
      <c r="U35" s="174">
        <f t="shared" si="1"/>
        <v>3.2707388809541214</v>
      </c>
      <c r="V35" s="174">
        <f t="shared" si="1"/>
        <v>3.3868863184930174</v>
      </c>
      <c r="W35" s="174">
        <f t="shared" si="1"/>
        <v>3.1113699378965287</v>
      </c>
      <c r="X35" s="174">
        <f t="shared" si="1"/>
        <v>3.1094032374137326</v>
      </c>
      <c r="Y35" s="174">
        <f t="shared" si="1"/>
        <v>3.1051666035235632</v>
      </c>
      <c r="Z35" s="174">
        <f t="shared" si="1"/>
        <v>3.2172995832495817</v>
      </c>
      <c r="AA35" s="174">
        <f t="shared" si="1"/>
        <v>2.9805115857350652</v>
      </c>
      <c r="AB35" s="174">
        <f t="shared" si="1"/>
        <v>2.9786078437760146</v>
      </c>
      <c r="AC35" s="174">
        <f t="shared" si="1"/>
        <v>2.9745070482334715</v>
      </c>
      <c r="AD35" s="174">
        <f t="shared" si="1"/>
        <v>3.0831468388147298</v>
      </c>
      <c r="AE35" s="174">
        <f t="shared" si="1"/>
        <v>2.8732391504360475</v>
      </c>
      <c r="AF35" s="174">
        <f t="shared" si="1"/>
        <v>2.8713900758134883</v>
      </c>
      <c r="AG35" s="174">
        <f t="shared" si="1"/>
        <v>2.8674071888363035</v>
      </c>
      <c r="AH35" s="174">
        <f t="shared" si="1"/>
        <v>2.9729955626537521</v>
      </c>
      <c r="AI35" s="174">
        <f t="shared" si="1"/>
        <v>2.782858338514465</v>
      </c>
      <c r="AJ35" s="174">
        <f t="shared" si="1"/>
        <v>2.7810572335548525</v>
      </c>
      <c r="AK35" s="174">
        <f t="shared" si="1"/>
        <v>2.7771777846635461</v>
      </c>
      <c r="AL35" s="174">
        <f t="shared" si="1"/>
        <v>2.8800775279288486</v>
      </c>
      <c r="AM35" s="174">
        <f t="shared" si="1"/>
        <v>2.7051137828713587</v>
      </c>
      <c r="AN35" s="174">
        <f t="shared" si="1"/>
        <v>2.7033552090384139</v>
      </c>
      <c r="AO35" s="174">
        <f t="shared" si="1"/>
        <v>2.6995674549679278</v>
      </c>
      <c r="AP35" s="174">
        <f t="shared" si="1"/>
        <v>2.8000761924029915</v>
      </c>
      <c r="AQ35" s="174">
        <f t="shared" si="1"/>
        <v>2.6371435436486497</v>
      </c>
      <c r="AR35" s="174">
        <f t="shared" si="1"/>
        <v>2.635423035486117</v>
      </c>
      <c r="AS35" s="174">
        <f t="shared" si="1"/>
        <v>2.631717337986105</v>
      </c>
      <c r="AT35" s="174">
        <f t="shared" si="1"/>
        <v>2.7300811734568362</v>
      </c>
      <c r="AU35" s="174">
        <f t="shared" si="1"/>
        <v>2.5769367698969785</v>
      </c>
      <c r="AV35" s="174">
        <f t="shared" si="1"/>
        <v>2.5752506156195305</v>
      </c>
      <c r="AW35" s="174">
        <f t="shared" si="1"/>
        <v>2.5716189655306523</v>
      </c>
      <c r="AX35" s="174">
        <f t="shared" si="1"/>
        <v>2.6680435256327848</v>
      </c>
      <c r="AY35" s="174">
        <f t="shared" si="1"/>
        <v>2.5230303394125198</v>
      </c>
      <c r="AZ35" s="174">
        <f t="shared" si="1"/>
        <v>2.521375416832853</v>
      </c>
      <c r="BA35" s="174">
        <f t="shared" si="1"/>
        <v>2.5178110787369006</v>
      </c>
      <c r="BB35" s="174">
        <f t="shared" si="1"/>
        <v>2.6124700124721136</v>
      </c>
    </row>
    <row r="36" spans="3:54" ht="18" customHeight="1" thickBot="1" x14ac:dyDescent="0.3">
      <c r="C36" s="74"/>
      <c r="D36" s="74"/>
      <c r="E36" s="161"/>
      <c r="F36" s="8"/>
      <c r="G36" s="7"/>
      <c r="H36" s="7"/>
      <c r="Q36" s="200"/>
      <c r="R36" s="167">
        <v>140</v>
      </c>
      <c r="S36" s="174">
        <f t="shared" si="2"/>
        <v>2.9769109834710252</v>
      </c>
      <c r="T36" s="174">
        <f t="shared" si="1"/>
        <v>2.9756487917531289</v>
      </c>
      <c r="U36" s="174">
        <f t="shared" si="1"/>
        <v>2.9729253348921509</v>
      </c>
      <c r="V36" s="174">
        <f t="shared" si="1"/>
        <v>3.0888042750392968</v>
      </c>
      <c r="W36" s="174">
        <f t="shared" si="1"/>
        <v>2.8227943537580207</v>
      </c>
      <c r="X36" s="174">
        <f t="shared" si="1"/>
        <v>2.8215848772520218</v>
      </c>
      <c r="Y36" s="174">
        <f t="shared" si="1"/>
        <v>2.8189752571864659</v>
      </c>
      <c r="Z36" s="174">
        <f t="shared" si="1"/>
        <v>2.9301262863645889</v>
      </c>
      <c r="AA36" s="174">
        <f t="shared" si="1"/>
        <v>2.7017878254736605</v>
      </c>
      <c r="AB36" s="174">
        <f t="shared" si="1"/>
        <v>2.7006219950452546</v>
      </c>
      <c r="AC36" s="174">
        <f t="shared" si="1"/>
        <v>2.6981066079221523</v>
      </c>
      <c r="AD36" s="174">
        <f t="shared" si="1"/>
        <v>2.8053197972373924</v>
      </c>
      <c r="AE36" s="174">
        <f t="shared" si="1"/>
        <v>2.6029508160731769</v>
      </c>
      <c r="AF36" s="174">
        <f t="shared" si="1"/>
        <v>2.6018219214627551</v>
      </c>
      <c r="AG36" s="174">
        <f t="shared" si="1"/>
        <v>2.5993862689550133</v>
      </c>
      <c r="AH36" s="174">
        <f t="shared" si="1"/>
        <v>2.7032540826534768</v>
      </c>
      <c r="AI36" s="174">
        <f t="shared" si="1"/>
        <v>2.5199004563447973</v>
      </c>
      <c r="AJ36" s="174">
        <f t="shared" si="1"/>
        <v>2.5188033956431992</v>
      </c>
      <c r="AK36" s="174">
        <f t="shared" si="1"/>
        <v>2.5164364575602902</v>
      </c>
      <c r="AL36" s="174">
        <f t="shared" si="1"/>
        <v>2.6174130859544062</v>
      </c>
      <c r="AM36" s="174">
        <f t="shared" si="1"/>
        <v>2.4486090686425626</v>
      </c>
      <c r="AN36" s="174">
        <f t="shared" si="1"/>
        <v>2.4475398608632961</v>
      </c>
      <c r="AO36" s="174">
        <f t="shared" si="1"/>
        <v>2.4452330398767801</v>
      </c>
      <c r="AP36" s="174">
        <f t="shared" si="1"/>
        <v>2.543674880269148</v>
      </c>
      <c r="AQ36" s="174">
        <f t="shared" si="1"/>
        <v>2.3863829585008443</v>
      </c>
      <c r="AR36" s="174">
        <f t="shared" si="1"/>
        <v>2.3853384261603305</v>
      </c>
      <c r="AS36" s="174">
        <f t="shared" si="1"/>
        <v>2.3830848611470214</v>
      </c>
      <c r="AT36" s="174">
        <f t="shared" si="1"/>
        <v>2.4792775404123715</v>
      </c>
      <c r="AU36" s="174">
        <f t="shared" si="1"/>
        <v>2.3313378077048581</v>
      </c>
      <c r="AV36" s="174">
        <f t="shared" si="1"/>
        <v>2.3303153649987505</v>
      </c>
      <c r="AW36" s="174">
        <f t="shared" si="1"/>
        <v>2.3281094730422724</v>
      </c>
      <c r="AX36" s="174">
        <f t="shared" si="1"/>
        <v>2.4222861541547558</v>
      </c>
      <c r="AY36" s="174">
        <f t="shared" si="1"/>
        <v>2.2821074367819114</v>
      </c>
      <c r="AZ36" s="174">
        <f t="shared" si="1"/>
        <v>2.2811049442216866</v>
      </c>
      <c r="BA36" s="174">
        <f t="shared" si="1"/>
        <v>2.27894210641941</v>
      </c>
      <c r="BB36" s="174">
        <f t="shared" si="1"/>
        <v>2.3712961798803285</v>
      </c>
    </row>
    <row r="37" spans="3:54" ht="18" customHeight="1" thickTop="1" thickBot="1" x14ac:dyDescent="0.35">
      <c r="C37" s="162">
        <v>2</v>
      </c>
      <c r="D37" s="183" t="s">
        <v>67</v>
      </c>
      <c r="E37" s="184">
        <f>1.04*((((5*($H$10*10000))/($E22*(5/384)))^(1/4))/100)</f>
        <v>3.4894182551284363</v>
      </c>
      <c r="F37" s="8"/>
      <c r="G37" s="7"/>
      <c r="H37" s="7"/>
      <c r="Q37" s="152" t="s">
        <v>57</v>
      </c>
      <c r="R37" s="168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</row>
    <row r="38" spans="3:54" ht="18" customHeight="1" thickTop="1" x14ac:dyDescent="0.25">
      <c r="C38" s="74"/>
      <c r="D38" s="75"/>
      <c r="E38" s="70"/>
      <c r="F38" s="8"/>
      <c r="G38" s="7"/>
      <c r="H38" s="7"/>
      <c r="Q38" s="198" t="s">
        <v>49</v>
      </c>
      <c r="R38" s="104">
        <v>45</v>
      </c>
      <c r="S38" s="174">
        <f>1.04*((((5*($H$10*10000))/(((((VLOOKUP(S$31,$I$5:$J$15,2))*$R38)*S$30/2)+((($E$9*(1-0.088))+($E$16/$E$6))*(S$30/COS(S$31*PI()/180))/2)+$E$13)*(5/384)))^(1/4))/100)</f>
        <v>3.8243190128475515</v>
      </c>
      <c r="T38" s="174">
        <f t="shared" ref="T38:BB42" si="3">1.04*((((5*($H$10*10000))/(((((VLOOKUP(T$31,$I$5:$J$15,2))*$R38)*T$30/2)+((($E$9*(1-0.088))+($E$16/$E$6))*(T$30/COS(T$31*PI()/180))/2)+$E$13)*(5/384)))^(1/4))/100)</f>
        <v>3.8180642485467819</v>
      </c>
      <c r="U38" s="174">
        <f t="shared" si="3"/>
        <v>3.8046960482890442</v>
      </c>
      <c r="V38" s="174">
        <f t="shared" si="3"/>
        <v>3.8903079409849171</v>
      </c>
      <c r="W38" s="174">
        <f t="shared" si="3"/>
        <v>3.6391638873335137</v>
      </c>
      <c r="X38" s="174">
        <f t="shared" si="3"/>
        <v>3.6330641062130327</v>
      </c>
      <c r="Y38" s="174">
        <f t="shared" si="3"/>
        <v>3.6200312904902137</v>
      </c>
      <c r="Z38" s="174">
        <f t="shared" si="3"/>
        <v>3.7035948177691211</v>
      </c>
      <c r="AA38" s="174">
        <f t="shared" si="3"/>
        <v>3.4916199786016411</v>
      </c>
      <c r="AB38" s="174">
        <f t="shared" si="3"/>
        <v>3.4856689566233419</v>
      </c>
      <c r="AC38" s="174">
        <f t="shared" si="3"/>
        <v>3.4729567859864514</v>
      </c>
      <c r="AD38" s="174">
        <f t="shared" si="3"/>
        <v>3.5545319763154466</v>
      </c>
      <c r="AE38" s="174">
        <f t="shared" si="3"/>
        <v>3.3698432401592968</v>
      </c>
      <c r="AF38" s="174">
        <f t="shared" si="3"/>
        <v>3.3640298509223872</v>
      </c>
      <c r="AG38" s="174">
        <f t="shared" si="3"/>
        <v>3.3516136962556109</v>
      </c>
      <c r="AH38" s="174">
        <f t="shared" si="3"/>
        <v>3.4313379192353306</v>
      </c>
      <c r="AI38" s="174">
        <f t="shared" si="3"/>
        <v>3.2667200020654743</v>
      </c>
      <c r="AJ38" s="174">
        <f t="shared" si="3"/>
        <v>3.2610325845580097</v>
      </c>
      <c r="AK38" s="174">
        <f t="shared" si="3"/>
        <v>3.248886987829009</v>
      </c>
      <c r="AL38" s="174">
        <f t="shared" si="3"/>
        <v>3.3269104188005176</v>
      </c>
      <c r="AM38" s="174">
        <f t="shared" si="3"/>
        <v>3.1776651783241849</v>
      </c>
      <c r="AN38" s="174">
        <f t="shared" si="3"/>
        <v>3.1720928709078375</v>
      </c>
      <c r="AO38" s="174">
        <f t="shared" si="3"/>
        <v>3.1601942630088535</v>
      </c>
      <c r="AP38" s="174">
        <f t="shared" si="3"/>
        <v>3.236659303358183</v>
      </c>
      <c r="AQ38" s="174">
        <f t="shared" si="3"/>
        <v>3.0995621630209698</v>
      </c>
      <c r="AR38" s="174">
        <f t="shared" si="3"/>
        <v>3.0940952451503287</v>
      </c>
      <c r="AS38" s="174">
        <f t="shared" si="3"/>
        <v>3.0824226059245627</v>
      </c>
      <c r="AT38" s="174">
        <f t="shared" si="3"/>
        <v>3.1574579762552193</v>
      </c>
      <c r="AU38" s="174">
        <f t="shared" si="3"/>
        <v>3.0302026974526419</v>
      </c>
      <c r="AV38" s="174">
        <f t="shared" si="3"/>
        <v>3.0248325932254385</v>
      </c>
      <c r="AW38" s="174">
        <f t="shared" si="3"/>
        <v>3.013367419404426</v>
      </c>
      <c r="AX38" s="174">
        <f t="shared" si="3"/>
        <v>3.0870874156382224</v>
      </c>
      <c r="AY38" s="174">
        <f t="shared" si="3"/>
        <v>2.9679690285566132</v>
      </c>
      <c r="AZ38" s="174">
        <f t="shared" si="3"/>
        <v>2.9626882009609989</v>
      </c>
      <c r="BA38" s="174">
        <f t="shared" si="3"/>
        <v>2.9514142565523094</v>
      </c>
      <c r="BB38" s="174">
        <f t="shared" si="3"/>
        <v>3.02391978280022</v>
      </c>
    </row>
    <row r="39" spans="3:54" ht="18" customHeight="1" x14ac:dyDescent="0.25">
      <c r="C39" s="74"/>
      <c r="D39" s="75"/>
      <c r="E39" s="70"/>
      <c r="F39" s="8"/>
      <c r="G39" s="7"/>
      <c r="H39" s="7"/>
      <c r="Q39" s="199"/>
      <c r="R39" s="104">
        <v>55</v>
      </c>
      <c r="S39" s="174">
        <f t="shared" ref="S39:AH42" si="4">1.04*((((5*($H$10*10000))/(((((VLOOKUP(S$31,$I$5:$J$15,2))*$R39)*S$30/2)+((($E$9*(1-0.088))+($E$16/$E$6))*(S$30/COS(S$31*PI()/180))/2)+$E$13)*(5/384)))^(1/4))/100)</f>
        <v>3.6941291746515637</v>
      </c>
      <c r="T39" s="174">
        <f t="shared" si="4"/>
        <v>3.6888662128532781</v>
      </c>
      <c r="U39" s="174">
        <f t="shared" si="4"/>
        <v>3.6775991947076809</v>
      </c>
      <c r="V39" s="174">
        <f t="shared" si="4"/>
        <v>3.7710700258037075</v>
      </c>
      <c r="W39" s="174">
        <f t="shared" si="4"/>
        <v>3.5124469203006434</v>
      </c>
      <c r="X39" s="174">
        <f t="shared" si="4"/>
        <v>3.5073348683567867</v>
      </c>
      <c r="Y39" s="174">
        <f t="shared" si="4"/>
        <v>3.4963935537595012</v>
      </c>
      <c r="Z39" s="174">
        <f t="shared" si="4"/>
        <v>3.5872734633964534</v>
      </c>
      <c r="AA39" s="174">
        <f t="shared" si="4"/>
        <v>3.3681600656968036</v>
      </c>
      <c r="AB39" s="174">
        <f t="shared" si="4"/>
        <v>3.3631864965214096</v>
      </c>
      <c r="AC39" s="174">
        <f t="shared" si="4"/>
        <v>3.3525433462014913</v>
      </c>
      <c r="AD39" s="174">
        <f t="shared" si="4"/>
        <v>3.4410215231159813</v>
      </c>
      <c r="AE39" s="174">
        <f t="shared" si="4"/>
        <v>3.2493580548511476</v>
      </c>
      <c r="AF39" s="174">
        <f t="shared" si="4"/>
        <v>3.2445093888337824</v>
      </c>
      <c r="AG39" s="174">
        <f t="shared" si="4"/>
        <v>3.2341347873042485</v>
      </c>
      <c r="AH39" s="174">
        <f t="shared" si="4"/>
        <v>3.3204340029336885</v>
      </c>
      <c r="AI39" s="174">
        <f t="shared" si="3"/>
        <v>3.1489349422532458</v>
      </c>
      <c r="AJ39" s="174">
        <f t="shared" si="3"/>
        <v>3.1441987220939338</v>
      </c>
      <c r="AK39" s="174">
        <f t="shared" si="3"/>
        <v>3.1340656613694868</v>
      </c>
      <c r="AL39" s="174">
        <f t="shared" si="3"/>
        <v>3.2183956531750391</v>
      </c>
      <c r="AM39" s="174">
        <f t="shared" si="3"/>
        <v>3.0623330826352722</v>
      </c>
      <c r="AN39" s="174">
        <f t="shared" si="3"/>
        <v>3.0576984224441257</v>
      </c>
      <c r="AO39" s="174">
        <f t="shared" si="3"/>
        <v>3.0477833749207113</v>
      </c>
      <c r="AP39" s="174">
        <f t="shared" si="3"/>
        <v>3.1303299003856737</v>
      </c>
      <c r="AQ39" s="174">
        <f t="shared" si="3"/>
        <v>2.9864661943648323</v>
      </c>
      <c r="AR39" s="174">
        <f t="shared" si="3"/>
        <v>2.9819237143689894</v>
      </c>
      <c r="AS39" s="174">
        <f t="shared" si="3"/>
        <v>2.9722064470166054</v>
      </c>
      <c r="AT39" s="174">
        <f t="shared" si="3"/>
        <v>3.0531308940529742</v>
      </c>
      <c r="AU39" s="174">
        <f t="shared" si="3"/>
        <v>2.9191540404209002</v>
      </c>
      <c r="AV39" s="174">
        <f t="shared" si="3"/>
        <v>2.9146956720818435</v>
      </c>
      <c r="AW39" s="174">
        <f t="shared" si="3"/>
        <v>2.905158803583328</v>
      </c>
      <c r="AX39" s="174">
        <f t="shared" si="3"/>
        <v>2.9846007858117005</v>
      </c>
      <c r="AY39" s="174">
        <f t="shared" si="3"/>
        <v>2.8588032781341752</v>
      </c>
      <c r="AZ39" s="174">
        <f t="shared" si="3"/>
        <v>2.85442205794102</v>
      </c>
      <c r="BA39" s="174">
        <f t="shared" si="3"/>
        <v>2.8450506021178499</v>
      </c>
      <c r="BB39" s="174">
        <f t="shared" si="3"/>
        <v>2.9231311095454511</v>
      </c>
    </row>
    <row r="40" spans="3:54" ht="18" customHeight="1" x14ac:dyDescent="0.25">
      <c r="C40" s="74"/>
      <c r="D40" s="75"/>
      <c r="E40" s="70"/>
      <c r="F40" s="8"/>
      <c r="G40" s="7"/>
      <c r="H40" s="7"/>
      <c r="Q40" s="199"/>
      <c r="R40" s="104">
        <v>65</v>
      </c>
      <c r="S40" s="174">
        <f t="shared" si="4"/>
        <v>3.5834609404736582</v>
      </c>
      <c r="T40" s="174">
        <f t="shared" si="3"/>
        <v>3.5789386318461913</v>
      </c>
      <c r="U40" s="174">
        <f t="shared" si="3"/>
        <v>3.569244860479202</v>
      </c>
      <c r="V40" s="174">
        <f t="shared" si="3"/>
        <v>3.6681218013448906</v>
      </c>
      <c r="W40" s="174">
        <f t="shared" si="3"/>
        <v>3.4051125322358513</v>
      </c>
      <c r="X40" s="174">
        <f t="shared" si="3"/>
        <v>3.4007334004280274</v>
      </c>
      <c r="Y40" s="174">
        <f t="shared" si="3"/>
        <v>3.391348305279049</v>
      </c>
      <c r="Z40" s="174">
        <f t="shared" si="3"/>
        <v>3.4871928894369408</v>
      </c>
      <c r="AA40" s="174">
        <f t="shared" si="3"/>
        <v>3.263840912553003</v>
      </c>
      <c r="AB40" s="174">
        <f t="shared" si="3"/>
        <v>3.2595894454382055</v>
      </c>
      <c r="AC40" s="174">
        <f t="shared" si="3"/>
        <v>3.2504791359658389</v>
      </c>
      <c r="AD40" s="174">
        <f t="shared" si="3"/>
        <v>3.3435952646686129</v>
      </c>
      <c r="AE40" s="174">
        <f t="shared" si="3"/>
        <v>3.1477353659907861</v>
      </c>
      <c r="AF40" s="174">
        <f t="shared" si="3"/>
        <v>3.1435970978775507</v>
      </c>
      <c r="AG40" s="174">
        <f t="shared" si="3"/>
        <v>3.1347301984336475</v>
      </c>
      <c r="AH40" s="174">
        <f t="shared" si="3"/>
        <v>3.2254138068075253</v>
      </c>
      <c r="AI40" s="174">
        <f t="shared" si="3"/>
        <v>3.0497261052262892</v>
      </c>
      <c r="AJ40" s="174">
        <f t="shared" si="3"/>
        <v>3.0456885946881496</v>
      </c>
      <c r="AK40" s="174">
        <f t="shared" si="3"/>
        <v>3.0370382091288364</v>
      </c>
      <c r="AL40" s="174">
        <f t="shared" si="3"/>
        <v>3.1255487084597808</v>
      </c>
      <c r="AM40" s="174">
        <f t="shared" si="3"/>
        <v>2.9652956368841861</v>
      </c>
      <c r="AN40" s="174">
        <f t="shared" si="3"/>
        <v>2.9613483916806516</v>
      </c>
      <c r="AO40" s="174">
        <f t="shared" si="3"/>
        <v>2.9528918809445419</v>
      </c>
      <c r="AP40" s="174">
        <f t="shared" si="3"/>
        <v>3.0394504256491723</v>
      </c>
      <c r="AQ40" s="174">
        <f t="shared" si="3"/>
        <v>2.891393635194202</v>
      </c>
      <c r="AR40" s="174">
        <f t="shared" si="3"/>
        <v>2.8875278178476189</v>
      </c>
      <c r="AS40" s="174">
        <f t="shared" si="3"/>
        <v>2.8792461372524265</v>
      </c>
      <c r="AT40" s="174">
        <f t="shared" si="3"/>
        <v>2.9640403223319032</v>
      </c>
      <c r="AU40" s="174">
        <f t="shared" si="3"/>
        <v>2.82587015152281</v>
      </c>
      <c r="AV40" s="174">
        <f t="shared" si="3"/>
        <v>2.8220782795617825</v>
      </c>
      <c r="AW40" s="174">
        <f t="shared" si="3"/>
        <v>2.8139553188046866</v>
      </c>
      <c r="AX40" s="174">
        <f t="shared" si="3"/>
        <v>2.8971447699071482</v>
      </c>
      <c r="AY40" s="174">
        <f t="shared" si="3"/>
        <v>2.7671568720423383</v>
      </c>
      <c r="AZ40" s="174">
        <f t="shared" si="3"/>
        <v>2.7634325630633145</v>
      </c>
      <c r="BA40" s="174">
        <f t="shared" si="3"/>
        <v>2.7554545895267433</v>
      </c>
      <c r="BB40" s="174">
        <f t="shared" si="3"/>
        <v>2.8371759714382563</v>
      </c>
    </row>
    <row r="41" spans="3:54" ht="18" customHeight="1" x14ac:dyDescent="0.25">
      <c r="C41" s="74"/>
      <c r="D41" s="75"/>
      <c r="E41" s="70"/>
      <c r="F41" s="8"/>
      <c r="G41" s="7"/>
      <c r="H41" s="7"/>
      <c r="Q41" s="199"/>
      <c r="R41" s="104">
        <v>90</v>
      </c>
      <c r="S41" s="174">
        <f t="shared" si="4"/>
        <v>3.3648062835645334</v>
      </c>
      <c r="T41" s="174">
        <f t="shared" si="3"/>
        <v>3.3615029535691421</v>
      </c>
      <c r="U41" s="174">
        <f t="shared" si="3"/>
        <v>3.3544065215276184</v>
      </c>
      <c r="V41" s="174">
        <f t="shared" si="3"/>
        <v>3.4608069283389393</v>
      </c>
      <c r="W41" s="174">
        <f t="shared" si="3"/>
        <v>3.1939469008231702</v>
      </c>
      <c r="X41" s="174">
        <f t="shared" si="3"/>
        <v>3.1907650168343253</v>
      </c>
      <c r="Y41" s="174">
        <f t="shared" si="3"/>
        <v>3.1839302615508278</v>
      </c>
      <c r="Z41" s="174">
        <f t="shared" si="3"/>
        <v>3.2865220421968138</v>
      </c>
      <c r="AA41" s="174">
        <f t="shared" si="3"/>
        <v>3.0592077401979596</v>
      </c>
      <c r="AB41" s="174">
        <f t="shared" si="3"/>
        <v>3.0561297926968072</v>
      </c>
      <c r="AC41" s="174">
        <f t="shared" si="3"/>
        <v>3.0495188095970156</v>
      </c>
      <c r="AD41" s="174">
        <f t="shared" si="3"/>
        <v>3.1488277541849268</v>
      </c>
      <c r="AE41" s="174">
        <f t="shared" si="3"/>
        <v>2.9488172134469637</v>
      </c>
      <c r="AF41" s="174">
        <f t="shared" si="3"/>
        <v>2.9458291171283197</v>
      </c>
      <c r="AG41" s="174">
        <f t="shared" si="3"/>
        <v>2.9394114840448049</v>
      </c>
      <c r="AH41" s="174">
        <f t="shared" si="3"/>
        <v>3.0358696847523809</v>
      </c>
      <c r="AI41" s="174">
        <f t="shared" si="3"/>
        <v>2.855848794747152</v>
      </c>
      <c r="AJ41" s="174">
        <f t="shared" si="3"/>
        <v>2.8529393013153768</v>
      </c>
      <c r="AK41" s="174">
        <f t="shared" si="3"/>
        <v>2.8466907544656874</v>
      </c>
      <c r="AL41" s="174">
        <f t="shared" si="3"/>
        <v>2.9406473287734536</v>
      </c>
      <c r="AM41" s="174">
        <f t="shared" si="3"/>
        <v>2.7759046083030703</v>
      </c>
      <c r="AN41" s="174">
        <f t="shared" si="3"/>
        <v>2.77306465055289</v>
      </c>
      <c r="AO41" s="174">
        <f t="shared" si="3"/>
        <v>2.7669656469458181</v>
      </c>
      <c r="AP41" s="174">
        <f t="shared" si="3"/>
        <v>2.8587041173579038</v>
      </c>
      <c r="AQ41" s="174">
        <f t="shared" si="3"/>
        <v>2.7060294897308723</v>
      </c>
      <c r="AR41" s="174">
        <f t="shared" si="3"/>
        <v>2.7032516604900927</v>
      </c>
      <c r="AS41" s="174">
        <f t="shared" si="3"/>
        <v>2.6972862441845278</v>
      </c>
      <c r="AT41" s="174">
        <f t="shared" si="3"/>
        <v>2.7870394266639362</v>
      </c>
      <c r="AU41" s="174">
        <f t="shared" si="3"/>
        <v>2.6441485370751656</v>
      </c>
      <c r="AV41" s="174">
        <f t="shared" si="3"/>
        <v>2.6414267023515898</v>
      </c>
      <c r="AW41" s="174">
        <f t="shared" si="3"/>
        <v>2.6355816655657565</v>
      </c>
      <c r="AX41" s="174">
        <f t="shared" si="3"/>
        <v>2.7235430957891937</v>
      </c>
      <c r="AY41" s="174">
        <f t="shared" si="3"/>
        <v>2.588752877397094</v>
      </c>
      <c r="AZ41" s="174">
        <f t="shared" si="3"/>
        <v>2.5860818923949807</v>
      </c>
      <c r="BA41" s="174">
        <f t="shared" si="3"/>
        <v>2.5803461609030376</v>
      </c>
      <c r="BB41" s="174">
        <f t="shared" si="3"/>
        <v>2.6666786415960817</v>
      </c>
    </row>
    <row r="42" spans="3:54" ht="18" customHeight="1" x14ac:dyDescent="0.3">
      <c r="C42" s="74"/>
      <c r="D42" s="74"/>
      <c r="E42" s="161"/>
      <c r="F42" s="6"/>
      <c r="G42" s="7"/>
      <c r="H42" s="7"/>
      <c r="Q42" s="200"/>
      <c r="R42" s="167">
        <v>140</v>
      </c>
      <c r="S42" s="174">
        <f t="shared" si="4"/>
        <v>3.0688386252953057</v>
      </c>
      <c r="T42" s="174">
        <f t="shared" si="3"/>
        <v>3.0667524532526338</v>
      </c>
      <c r="U42" s="174">
        <f t="shared" si="3"/>
        <v>3.0622601433564456</v>
      </c>
      <c r="V42" s="174">
        <f t="shared" si="3"/>
        <v>3.1730003826994473</v>
      </c>
      <c r="W42" s="174">
        <f t="shared" si="3"/>
        <v>2.9096968742146854</v>
      </c>
      <c r="X42" s="174">
        <f t="shared" si="3"/>
        <v>2.9076987563884753</v>
      </c>
      <c r="Y42" s="174">
        <f t="shared" si="3"/>
        <v>2.9033962945864054</v>
      </c>
      <c r="Z42" s="174">
        <f t="shared" si="3"/>
        <v>3.009553221308662</v>
      </c>
      <c r="AA42" s="174">
        <f t="shared" si="3"/>
        <v>2.7847923867065139</v>
      </c>
      <c r="AB42" s="174">
        <f t="shared" si="3"/>
        <v>2.7828669793819492</v>
      </c>
      <c r="AC42" s="174">
        <f t="shared" si="3"/>
        <v>2.7787212351242978</v>
      </c>
      <c r="AD42" s="174">
        <f t="shared" si="3"/>
        <v>2.8810746456215885</v>
      </c>
      <c r="AE42" s="174">
        <f t="shared" si="3"/>
        <v>2.6827986659007372</v>
      </c>
      <c r="AF42" s="174">
        <f t="shared" si="3"/>
        <v>2.6809346825944935</v>
      </c>
      <c r="AG42" s="174">
        <f t="shared" si="3"/>
        <v>2.6769213022936622</v>
      </c>
      <c r="AH42" s="174">
        <f t="shared" si="3"/>
        <v>2.776051120183737</v>
      </c>
      <c r="AI42" s="174">
        <f t="shared" si="3"/>
        <v>2.5971126014103025</v>
      </c>
      <c r="AJ42" s="174">
        <f t="shared" si="3"/>
        <v>2.5953014920828998</v>
      </c>
      <c r="AK42" s="174">
        <f t="shared" si="3"/>
        <v>2.5914020345534801</v>
      </c>
      <c r="AL42" s="174">
        <f t="shared" si="3"/>
        <v>2.6877505794045695</v>
      </c>
      <c r="AM42" s="174">
        <f t="shared" si="3"/>
        <v>2.5235697792398395</v>
      </c>
      <c r="AN42" s="174">
        <f t="shared" si="3"/>
        <v>2.5218048890062197</v>
      </c>
      <c r="AO42" s="174">
        <f t="shared" si="3"/>
        <v>2.5180050048022076</v>
      </c>
      <c r="AP42" s="174">
        <f t="shared" si="3"/>
        <v>2.6119181615969009</v>
      </c>
      <c r="AQ42" s="174">
        <f t="shared" si="3"/>
        <v>2.4593861922265488</v>
      </c>
      <c r="AR42" s="174">
        <f t="shared" si="3"/>
        <v>2.4576622190736646</v>
      </c>
      <c r="AS42" s="174">
        <f t="shared" si="3"/>
        <v>2.4539504782764476</v>
      </c>
      <c r="AT42" s="174">
        <f t="shared" si="3"/>
        <v>2.5457047548644796</v>
      </c>
      <c r="AU42" s="174">
        <f t="shared" si="3"/>
        <v>2.4026149702245401</v>
      </c>
      <c r="AV42" s="174">
        <f t="shared" si="3"/>
        <v>2.4009276054311988</v>
      </c>
      <c r="AW42" s="174">
        <f t="shared" si="3"/>
        <v>2.397294720937758</v>
      </c>
      <c r="AX42" s="174">
        <f t="shared" si="3"/>
        <v>2.4871154066234609</v>
      </c>
      <c r="AY42" s="174">
        <f t="shared" si="3"/>
        <v>2.3518449474533436</v>
      </c>
      <c r="AZ42" s="174">
        <f t="shared" si="3"/>
        <v>2.3501906299083508</v>
      </c>
      <c r="BA42" s="174">
        <f t="shared" si="3"/>
        <v>2.3466289270127048</v>
      </c>
      <c r="BB42" s="174">
        <f t="shared" si="3"/>
        <v>2.4347026019404927</v>
      </c>
    </row>
    <row r="43" spans="3:54" ht="18" customHeight="1" thickBot="1" x14ac:dyDescent="0.35">
      <c r="C43" s="74"/>
      <c r="D43" s="75"/>
      <c r="E43" s="70"/>
      <c r="F43" s="6"/>
      <c r="G43" s="7"/>
      <c r="H43" s="7"/>
      <c r="Q43" s="152" t="s">
        <v>58</v>
      </c>
      <c r="R43" s="168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</row>
    <row r="44" spans="3:54" ht="18" hidden="1" customHeight="1" x14ac:dyDescent="0.3">
      <c r="C44" s="162">
        <v>3</v>
      </c>
      <c r="D44" s="163" t="s">
        <v>45</v>
      </c>
      <c r="E44" s="164">
        <f>1*((((5*($H$11*10000))/($E24*(5/384)))^(1/4))/100)</f>
        <v>3.8087906423348339</v>
      </c>
      <c r="F44" s="6"/>
      <c r="G44" s="7"/>
      <c r="H44" s="7"/>
      <c r="Q44" s="198" t="s">
        <v>49</v>
      </c>
      <c r="R44" s="104">
        <v>45</v>
      </c>
      <c r="S44" s="174">
        <f>(((5*($H$11*10000))/(((((VLOOKUP(S$31,$I$5:$J$15,2))*$R44)*S$30/2)+((($E$9*(1-0.088))+($E$15/$E$6))*(S$30/COS(S$31*PI()/180))/2)+$E$14)*(5/384)))^(1/4))/100</f>
        <v>4.1252874924108163</v>
      </c>
      <c r="T44" s="174">
        <f t="shared" ref="T44:BB48" si="5">(((5*($H$11*10000))/(((((VLOOKUP(T$31,$I$5:$J$15,2))*$R44)*T$30/2)+((($E$9*(1-0.088))+($E$15/$E$6))*(T$30/COS(T$31*PI()/180))/2)+$E$14)*(5/384)))^(1/4))/100</f>
        <v>4.121458999416264</v>
      </c>
      <c r="U44" s="174">
        <f t="shared" si="5"/>
        <v>4.1132309071698829</v>
      </c>
      <c r="V44" s="174">
        <f t="shared" si="5"/>
        <v>4.2113222428767152</v>
      </c>
      <c r="W44" s="174">
        <f t="shared" si="5"/>
        <v>3.9521826263767714</v>
      </c>
      <c r="X44" s="174">
        <f t="shared" si="5"/>
        <v>3.9483207496039086</v>
      </c>
      <c r="Y44" s="174">
        <f t="shared" si="5"/>
        <v>3.9400241118820158</v>
      </c>
      <c r="Z44" s="174">
        <f t="shared" si="5"/>
        <v>4.0392241341613229</v>
      </c>
      <c r="AA44" s="174">
        <f t="shared" si="5"/>
        <v>3.810216911909146</v>
      </c>
      <c r="AB44" s="174">
        <f t="shared" si="5"/>
        <v>3.8063576496362113</v>
      </c>
      <c r="AC44" s="174">
        <f t="shared" si="5"/>
        <v>3.79806895549304</v>
      </c>
      <c r="AD44" s="174">
        <f t="shared" si="5"/>
        <v>3.8973871668155082</v>
      </c>
      <c r="AE44" s="174">
        <f t="shared" si="5"/>
        <v>3.6905674562396613</v>
      </c>
      <c r="AF44" s="174">
        <f t="shared" si="5"/>
        <v>3.6867291573573824</v>
      </c>
      <c r="AG44" s="174">
        <f t="shared" si="5"/>
        <v>3.6784872456083866</v>
      </c>
      <c r="AH44" s="174">
        <f t="shared" si="5"/>
        <v>3.7774067521569195</v>
      </c>
      <c r="AI44" s="174">
        <f t="shared" si="5"/>
        <v>3.5876208850586284</v>
      </c>
      <c r="AJ44" s="174">
        <f t="shared" si="5"/>
        <v>3.5838130817610949</v>
      </c>
      <c r="AK44" s="174">
        <f t="shared" si="5"/>
        <v>3.5756380231765013</v>
      </c>
      <c r="AL44" s="174">
        <f t="shared" si="5"/>
        <v>3.6738817645963309</v>
      </c>
      <c r="AM44" s="174">
        <f t="shared" si="5"/>
        <v>3.4975994078723893</v>
      </c>
      <c r="AN44" s="174">
        <f t="shared" si="5"/>
        <v>3.4938269367667942</v>
      </c>
      <c r="AO44" s="174">
        <f t="shared" si="5"/>
        <v>3.4857288285786581</v>
      </c>
      <c r="AP44" s="174">
        <f t="shared" si="5"/>
        <v>3.5831492563659357</v>
      </c>
      <c r="AQ44" s="174">
        <f t="shared" si="5"/>
        <v>3.4178472797741448</v>
      </c>
      <c r="AR44" s="174">
        <f t="shared" si="5"/>
        <v>3.4141123630428489</v>
      </c>
      <c r="AS44" s="174">
        <f t="shared" si="5"/>
        <v>3.4060957629459403</v>
      </c>
      <c r="AT44" s="174">
        <f t="shared" si="5"/>
        <v>3.5026185398019694</v>
      </c>
      <c r="AU44" s="174">
        <f t="shared" si="5"/>
        <v>3.3464313193697119</v>
      </c>
      <c r="AV44" s="174">
        <f t="shared" si="5"/>
        <v>3.3427346807045621</v>
      </c>
      <c r="AW44" s="174">
        <f t="shared" si="5"/>
        <v>3.3348009805874597</v>
      </c>
      <c r="AX44" s="174">
        <f t="shared" si="5"/>
        <v>3.4303944807796869</v>
      </c>
      <c r="AY44" s="174">
        <f t="shared" si="5"/>
        <v>3.2819035987159988</v>
      </c>
      <c r="AZ44" s="174">
        <f t="shared" si="5"/>
        <v>3.2782450899750337</v>
      </c>
      <c r="BA44" s="174">
        <f t="shared" si="5"/>
        <v>3.2703938466826088</v>
      </c>
      <c r="BB44" s="174">
        <f t="shared" si="5"/>
        <v>3.3650518483620058</v>
      </c>
    </row>
    <row r="45" spans="3:54" ht="18" hidden="1" customHeight="1" x14ac:dyDescent="0.3">
      <c r="C45" s="74"/>
      <c r="D45" s="180" t="s">
        <v>64</v>
      </c>
      <c r="E45" s="70"/>
      <c r="F45" s="6"/>
      <c r="G45" s="7"/>
      <c r="H45" s="7"/>
      <c r="Q45" s="199"/>
      <c r="R45" s="104">
        <v>55</v>
      </c>
      <c r="S45" s="174">
        <f t="shared" ref="S45:AH48" si="6">(((5*($H$11*10000))/(((((VLOOKUP(S$31,$I$5:$J$15,2))*$R45)*S$30/2)+((($E$9*(1-0.088))+($E$15/$E$6))*(S$30/COS(S$31*PI()/180))/2)+$E$14)*(5/384)))^(1/4))/100</f>
        <v>3.9924494664898305</v>
      </c>
      <c r="T45" s="174">
        <f t="shared" si="6"/>
        <v>3.9891980136748595</v>
      </c>
      <c r="U45" s="174">
        <f t="shared" si="6"/>
        <v>3.9822038319099686</v>
      </c>
      <c r="V45" s="174">
        <f t="shared" si="6"/>
        <v>4.0876725097378488</v>
      </c>
      <c r="W45" s="174">
        <f t="shared" si="6"/>
        <v>3.8187210819146897</v>
      </c>
      <c r="X45" s="174">
        <f t="shared" si="6"/>
        <v>3.8154676689830129</v>
      </c>
      <c r="Y45" s="174">
        <f t="shared" si="6"/>
        <v>3.808471338394674</v>
      </c>
      <c r="Z45" s="174">
        <f t="shared" si="6"/>
        <v>3.914280375670192</v>
      </c>
      <c r="AA45" s="174">
        <f t="shared" si="6"/>
        <v>3.6772313711004654</v>
      </c>
      <c r="AB45" s="174">
        <f t="shared" si="6"/>
        <v>3.6739991122068072</v>
      </c>
      <c r="AC45" s="174">
        <f t="shared" si="6"/>
        <v>3.6670497498279979</v>
      </c>
      <c r="AD45" s="174">
        <f t="shared" si="6"/>
        <v>3.7723698663560321</v>
      </c>
      <c r="AE45" s="174">
        <f t="shared" si="6"/>
        <v>3.5585941088445945</v>
      </c>
      <c r="AF45" s="174">
        <f t="shared" si="6"/>
        <v>3.5553936056412452</v>
      </c>
      <c r="AG45" s="174">
        <f t="shared" si="6"/>
        <v>3.5485136206700627</v>
      </c>
      <c r="AH45" s="174">
        <f t="shared" si="6"/>
        <v>3.6529482963170965</v>
      </c>
      <c r="AI45" s="174">
        <f t="shared" si="5"/>
        <v>3.4569209805691927</v>
      </c>
      <c r="AJ45" s="174">
        <f t="shared" si="5"/>
        <v>3.4537568973800687</v>
      </c>
      <c r="AK45" s="174">
        <f t="shared" si="5"/>
        <v>3.4469560540396302</v>
      </c>
      <c r="AL45" s="174">
        <f t="shared" si="5"/>
        <v>3.5503179773946476</v>
      </c>
      <c r="AM45" s="174">
        <f t="shared" si="5"/>
        <v>3.3682913127344016</v>
      </c>
      <c r="AN45" s="174">
        <f t="shared" si="5"/>
        <v>3.3651653234077603</v>
      </c>
      <c r="AO45" s="174">
        <f t="shared" si="5"/>
        <v>3.3584470332714398</v>
      </c>
      <c r="AP45" s="174">
        <f t="shared" si="5"/>
        <v>3.4606564923003753</v>
      </c>
      <c r="AQ45" s="174">
        <f t="shared" si="5"/>
        <v>3.2899720020362793</v>
      </c>
      <c r="AR45" s="174">
        <f t="shared" si="5"/>
        <v>3.2868842218770866</v>
      </c>
      <c r="AS45" s="174">
        <f t="shared" si="5"/>
        <v>3.2802485964460528</v>
      </c>
      <c r="AT45" s="174">
        <f t="shared" si="5"/>
        <v>3.3812834200534683</v>
      </c>
      <c r="AU45" s="174">
        <f t="shared" si="5"/>
        <v>3.219987029980659</v>
      </c>
      <c r="AV45" s="174">
        <f t="shared" si="5"/>
        <v>3.21693675393887</v>
      </c>
      <c r="AW45" s="174">
        <f t="shared" si="5"/>
        <v>3.2103821755733861</v>
      </c>
      <c r="AX45" s="174">
        <f t="shared" si="5"/>
        <v>3.3102515527912248</v>
      </c>
      <c r="AY45" s="174">
        <f t="shared" si="5"/>
        <v>3.1568646604056902</v>
      </c>
      <c r="AZ45" s="174">
        <f t="shared" si="5"/>
        <v>3.1538507603700685</v>
      </c>
      <c r="BA45" s="174">
        <f t="shared" si="5"/>
        <v>3.1473747261092075</v>
      </c>
      <c r="BB45" s="174">
        <f t="shared" si="5"/>
        <v>3.2461048884757941</v>
      </c>
    </row>
    <row r="46" spans="3:54" ht="18" hidden="1" customHeight="1" x14ac:dyDescent="0.3">
      <c r="C46" s="74"/>
      <c r="D46" s="75"/>
      <c r="E46" s="70"/>
      <c r="F46" s="6"/>
      <c r="G46" s="7"/>
      <c r="H46" s="7"/>
      <c r="Q46" s="199"/>
      <c r="R46" s="104">
        <v>65</v>
      </c>
      <c r="S46" s="174">
        <f t="shared" si="6"/>
        <v>3.8785739077228247</v>
      </c>
      <c r="T46" s="174">
        <f t="shared" si="5"/>
        <v>3.875759822421327</v>
      </c>
      <c r="U46" s="174">
        <f t="shared" si="5"/>
        <v>3.869702225171928</v>
      </c>
      <c r="V46" s="174">
        <f t="shared" si="5"/>
        <v>3.9802786762468729</v>
      </c>
      <c r="W46" s="174">
        <f t="shared" si="5"/>
        <v>3.7051298043714578</v>
      </c>
      <c r="X46" s="174">
        <f t="shared" si="5"/>
        <v>3.7023316491202065</v>
      </c>
      <c r="Y46" s="174">
        <f t="shared" si="5"/>
        <v>3.6963097491467489</v>
      </c>
      <c r="Z46" s="174">
        <f t="shared" si="5"/>
        <v>3.8065460849787467</v>
      </c>
      <c r="AA46" s="174">
        <f t="shared" si="5"/>
        <v>3.5646293620340304</v>
      </c>
      <c r="AB46" s="174">
        <f t="shared" si="5"/>
        <v>3.5618618799810609</v>
      </c>
      <c r="AC46" s="174">
        <f t="shared" si="5"/>
        <v>3.5559069835021946</v>
      </c>
      <c r="AD46" s="174">
        <f t="shared" si="5"/>
        <v>3.6651377737620887</v>
      </c>
      <c r="AE46" s="174">
        <f t="shared" si="5"/>
        <v>3.447284664411669</v>
      </c>
      <c r="AF46" s="174">
        <f t="shared" si="5"/>
        <v>3.4445536235194623</v>
      </c>
      <c r="AG46" s="174">
        <f t="shared" si="5"/>
        <v>3.4386778720497158</v>
      </c>
      <c r="AH46" s="174">
        <f t="shared" si="5"/>
        <v>3.5466209954864802</v>
      </c>
      <c r="AI46" s="174">
        <f t="shared" si="5"/>
        <v>3.3470214985575995</v>
      </c>
      <c r="AJ46" s="174">
        <f t="shared" si="5"/>
        <v>3.3443286401040022</v>
      </c>
      <c r="AK46" s="174">
        <f t="shared" si="5"/>
        <v>3.3385355987475043</v>
      </c>
      <c r="AL46" s="174">
        <f t="shared" si="5"/>
        <v>3.4450854030710834</v>
      </c>
      <c r="AM46" s="174">
        <f t="shared" si="5"/>
        <v>3.259828283885577</v>
      </c>
      <c r="AN46" s="174">
        <f t="shared" si="5"/>
        <v>3.2571734555450753</v>
      </c>
      <c r="AO46" s="174">
        <f t="shared" si="5"/>
        <v>3.2514626696247664</v>
      </c>
      <c r="AP46" s="174">
        <f t="shared" si="5"/>
        <v>3.3565992504408184</v>
      </c>
      <c r="AQ46" s="174">
        <f t="shared" si="5"/>
        <v>3.1829263391625187</v>
      </c>
      <c r="AR46" s="174">
        <f t="shared" si="5"/>
        <v>3.1803084907316772</v>
      </c>
      <c r="AS46" s="174">
        <f t="shared" si="5"/>
        <v>3.1746776090659101</v>
      </c>
      <c r="AT46" s="174">
        <f t="shared" si="5"/>
        <v>3.2784236798727613</v>
      </c>
      <c r="AU46" s="174">
        <f t="shared" si="5"/>
        <v>3.1143169812235438</v>
      </c>
      <c r="AV46" s="174">
        <f t="shared" si="5"/>
        <v>3.1117346555421328</v>
      </c>
      <c r="AW46" s="174">
        <f t="shared" si="5"/>
        <v>3.1061804751217945</v>
      </c>
      <c r="AX46" s="174">
        <f t="shared" si="5"/>
        <v>3.2085796559116</v>
      </c>
      <c r="AY46" s="174">
        <f t="shared" si="5"/>
        <v>3.0525178645070592</v>
      </c>
      <c r="AZ46" s="174">
        <f t="shared" si="5"/>
        <v>3.0499694480284534</v>
      </c>
      <c r="BA46" s="174">
        <f t="shared" si="5"/>
        <v>3.0444884458485006</v>
      </c>
      <c r="BB46" s="174">
        <f t="shared" si="5"/>
        <v>3.145593896229121</v>
      </c>
    </row>
    <row r="47" spans="3:54" ht="24" hidden="1" customHeight="1" x14ac:dyDescent="0.3">
      <c r="C47" s="74"/>
      <c r="D47" s="75"/>
      <c r="E47" s="70"/>
      <c r="F47" s="6"/>
      <c r="G47" s="7"/>
      <c r="H47" s="7"/>
      <c r="Q47" s="199"/>
      <c r="R47" s="104">
        <v>90</v>
      </c>
      <c r="S47" s="174">
        <f t="shared" si="6"/>
        <v>3.6512642634905204</v>
      </c>
      <c r="T47" s="174">
        <f t="shared" si="5"/>
        <v>3.6491828315410326</v>
      </c>
      <c r="U47" s="174">
        <f t="shared" si="5"/>
        <v>3.644696852642848</v>
      </c>
      <c r="V47" s="174">
        <f t="shared" si="5"/>
        <v>3.7623959083873109</v>
      </c>
      <c r="W47" s="174">
        <f t="shared" si="5"/>
        <v>3.480361074202575</v>
      </c>
      <c r="X47" s="174">
        <f t="shared" si="5"/>
        <v>3.4783138864092193</v>
      </c>
      <c r="Y47" s="174">
        <f t="shared" si="5"/>
        <v>3.4739023429037967</v>
      </c>
      <c r="Z47" s="174">
        <f t="shared" si="5"/>
        <v>3.5899436066086206</v>
      </c>
      <c r="AA47" s="174">
        <f t="shared" si="5"/>
        <v>3.3431994691998614</v>
      </c>
      <c r="AB47" s="174">
        <f t="shared" si="5"/>
        <v>3.3411903070078499</v>
      </c>
      <c r="AC47" s="174">
        <f t="shared" si="5"/>
        <v>3.3368611411839328</v>
      </c>
      <c r="AD47" s="174">
        <f t="shared" si="5"/>
        <v>3.4509401801510631</v>
      </c>
      <c r="AE47" s="174">
        <f t="shared" si="5"/>
        <v>3.229412169956996</v>
      </c>
      <c r="AF47" s="174">
        <f t="shared" si="5"/>
        <v>3.2274408484909634</v>
      </c>
      <c r="AG47" s="174">
        <f t="shared" si="5"/>
        <v>3.2231935350207674</v>
      </c>
      <c r="AH47" s="174">
        <f t="shared" si="5"/>
        <v>3.3352650394212442</v>
      </c>
      <c r="AI47" s="174">
        <f t="shared" si="5"/>
        <v>3.1326837912262904</v>
      </c>
      <c r="AJ47" s="174">
        <f t="shared" si="5"/>
        <v>3.1307486757464322</v>
      </c>
      <c r="AK47" s="174">
        <f t="shared" si="5"/>
        <v>3.1265796094058085</v>
      </c>
      <c r="AL47" s="174">
        <f t="shared" si="5"/>
        <v>3.2366998046401512</v>
      </c>
      <c r="AM47" s="174">
        <f t="shared" si="5"/>
        <v>3.0489009595158105</v>
      </c>
      <c r="AN47" s="174">
        <f t="shared" si="5"/>
        <v>3.0469999385799524</v>
      </c>
      <c r="AO47" s="174">
        <f t="shared" si="5"/>
        <v>3.0429045133450057</v>
      </c>
      <c r="AP47" s="174">
        <f t="shared" si="5"/>
        <v>3.1511682381664894</v>
      </c>
      <c r="AQ47" s="174">
        <f t="shared" si="5"/>
        <v>2.9752450449501144</v>
      </c>
      <c r="AR47" s="174">
        <f t="shared" si="5"/>
        <v>2.9733759283826093</v>
      </c>
      <c r="AS47" s="174">
        <f t="shared" si="5"/>
        <v>2.9693493851456476</v>
      </c>
      <c r="AT47" s="174">
        <f t="shared" si="5"/>
        <v>3.0758632407829243</v>
      </c>
      <c r="AU47" s="174">
        <f t="shared" si="5"/>
        <v>2.9097060497693024</v>
      </c>
      <c r="AV47" s="174">
        <f t="shared" si="5"/>
        <v>2.9078667322552976</v>
      </c>
      <c r="AW47" s="174">
        <f t="shared" si="5"/>
        <v>2.9039045056198041</v>
      </c>
      <c r="AX47" s="174">
        <f t="shared" si="5"/>
        <v>3.008775074361369</v>
      </c>
      <c r="AY47" s="174">
        <f t="shared" si="5"/>
        <v>2.8508037344224948</v>
      </c>
      <c r="AZ47" s="174">
        <f t="shared" si="5"/>
        <v>2.848992257955707</v>
      </c>
      <c r="BA47" s="174">
        <f t="shared" si="5"/>
        <v>2.8450901073101091</v>
      </c>
      <c r="BB47" s="174">
        <f t="shared" si="5"/>
        <v>2.9484188774948992</v>
      </c>
    </row>
    <row r="48" spans="3:54" ht="18" hidden="1" customHeight="1" x14ac:dyDescent="0.25">
      <c r="C48" s="74"/>
      <c r="D48" s="74"/>
      <c r="E48" s="161"/>
      <c r="F48" s="8"/>
      <c r="G48" s="7"/>
      <c r="H48" s="7"/>
      <c r="Q48" s="200"/>
      <c r="R48" s="167">
        <v>140</v>
      </c>
      <c r="S48" s="174">
        <f t="shared" si="6"/>
        <v>3.3393991628970396</v>
      </c>
      <c r="T48" s="174">
        <f t="shared" si="5"/>
        <v>3.3380666439884381</v>
      </c>
      <c r="U48" s="174">
        <f t="shared" si="5"/>
        <v>3.3351908743725085</v>
      </c>
      <c r="V48" s="174">
        <f t="shared" si="5"/>
        <v>3.4568450476140087</v>
      </c>
      <c r="W48" s="174">
        <f t="shared" si="5"/>
        <v>3.175516931646456</v>
      </c>
      <c r="X48" s="174">
        <f t="shared" si="5"/>
        <v>3.1742218286282728</v>
      </c>
      <c r="Y48" s="174">
        <f t="shared" si="5"/>
        <v>3.1714270022324871</v>
      </c>
      <c r="Z48" s="174">
        <f t="shared" si="5"/>
        <v>3.2898978960219165</v>
      </c>
      <c r="AA48" s="174">
        <f t="shared" si="5"/>
        <v>3.0453053816876277</v>
      </c>
      <c r="AB48" s="174">
        <f t="shared" si="5"/>
        <v>3.0440448289255295</v>
      </c>
      <c r="AC48" s="174">
        <f t="shared" si="5"/>
        <v>3.0413246925875654</v>
      </c>
      <c r="AD48" s="174">
        <f t="shared" si="5"/>
        <v>3.1567923246393725</v>
      </c>
      <c r="AE48" s="174">
        <f t="shared" si="5"/>
        <v>2.9380569786609061</v>
      </c>
      <c r="AF48" s="174">
        <f t="shared" si="5"/>
        <v>2.9368277015727404</v>
      </c>
      <c r="AG48" s="174">
        <f t="shared" si="5"/>
        <v>2.9341751481872027</v>
      </c>
      <c r="AH48" s="174">
        <f t="shared" si="5"/>
        <v>3.0468906131220739</v>
      </c>
      <c r="AI48" s="174">
        <f t="shared" si="5"/>
        <v>2.8473776113409963</v>
      </c>
      <c r="AJ48" s="174">
        <f t="shared" si="5"/>
        <v>2.8461765580250322</v>
      </c>
      <c r="AK48" s="174">
        <f t="shared" si="5"/>
        <v>2.8435849761043572</v>
      </c>
      <c r="AL48" s="174">
        <f t="shared" si="5"/>
        <v>2.9537968825884917</v>
      </c>
      <c r="AM48" s="174">
        <f t="shared" si="5"/>
        <v>2.7691634146386188</v>
      </c>
      <c r="AN48" s="174">
        <f t="shared" si="5"/>
        <v>2.7679878961068156</v>
      </c>
      <c r="AO48" s="174">
        <f t="shared" si="5"/>
        <v>2.765451465942359</v>
      </c>
      <c r="AP48" s="174">
        <f t="shared" si="5"/>
        <v>2.8733854904120903</v>
      </c>
      <c r="AQ48" s="174">
        <f t="shared" si="5"/>
        <v>2.7006339471753167</v>
      </c>
      <c r="AR48" s="174">
        <f t="shared" si="5"/>
        <v>2.6994816346316113</v>
      </c>
      <c r="AS48" s="174">
        <f t="shared" si="5"/>
        <v>2.6969953190415117</v>
      </c>
      <c r="AT48" s="174">
        <f t="shared" si="5"/>
        <v>2.8028504495114182</v>
      </c>
      <c r="AU48" s="174">
        <f t="shared" si="5"/>
        <v>2.6398242176317392</v>
      </c>
      <c r="AV48" s="174">
        <f t="shared" si="5"/>
        <v>2.6386931008368846</v>
      </c>
      <c r="AW48" s="174">
        <f t="shared" si="5"/>
        <v>2.6362525534244843</v>
      </c>
      <c r="AX48" s="174">
        <f t="shared" si="5"/>
        <v>2.7402026449171277</v>
      </c>
      <c r="AY48" s="174">
        <f t="shared" si="5"/>
        <v>2.5852977072136718</v>
      </c>
      <c r="AZ48" s="174">
        <f t="shared" si="5"/>
        <v>2.5841860468241866</v>
      </c>
      <c r="BA48" s="174">
        <f t="shared" si="5"/>
        <v>2.5817875080044543</v>
      </c>
      <c r="BB48" s="174">
        <f t="shared" si="5"/>
        <v>2.6839843034951429</v>
      </c>
    </row>
    <row r="49" spans="3:54" ht="18" hidden="1" customHeight="1" x14ac:dyDescent="0.25">
      <c r="D49" s="75"/>
      <c r="E49" s="57"/>
      <c r="Q49" s="152" t="s">
        <v>59</v>
      </c>
      <c r="R49" s="168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</row>
    <row r="50" spans="3:54" ht="18" customHeight="1" thickTop="1" thickBot="1" x14ac:dyDescent="0.35">
      <c r="C50">
        <v>4</v>
      </c>
      <c r="D50" s="183" t="s">
        <v>66</v>
      </c>
      <c r="E50" s="221">
        <f>1.04*((((5*($H$11*10000))/($E26*(5/384)))^(1/4))/100)</f>
        <v>3.8796981207038397</v>
      </c>
      <c r="Q50" s="198" t="s">
        <v>49</v>
      </c>
      <c r="R50" s="104">
        <v>45</v>
      </c>
      <c r="S50" s="174">
        <f>1.04*((((5*($H$11*10000))/(((((VLOOKUP(S$31,$I$5:$J$15,2))*$R50)*S$30/2)+((($E$9*(1-0.088))+($E$16/$E$6))*(S$30/COS(S$31*PI()/180))/2)+$E$14)*(5/384)))^(1/4))/100)</f>
        <v>4.2099180706813923</v>
      </c>
      <c r="T50" s="174">
        <f t="shared" ref="T50:BB54" si="7">1.04*((((5*($H$11*10000))/(((((VLOOKUP(T$31,$I$5:$J$15,2))*$R50)*T$30/2)+((($E$9*(1-0.088))+($E$16/$E$6))*(T$30/COS(T$31*PI()/180))/2)+$E$14)*(5/384)))^(1/4))/100)</f>
        <v>4.2039057408224947</v>
      </c>
      <c r="U50" s="174">
        <f t="shared" si="7"/>
        <v>4.19103481368575</v>
      </c>
      <c r="V50" s="174">
        <f t="shared" si="7"/>
        <v>4.2729645967574061</v>
      </c>
      <c r="W50" s="174">
        <f t="shared" si="7"/>
        <v>4.0293752479465779</v>
      </c>
      <c r="X50" s="174">
        <f t="shared" si="7"/>
        <v>4.023339969145038</v>
      </c>
      <c r="Y50" s="174">
        <f t="shared" si="7"/>
        <v>4.0104269631023151</v>
      </c>
      <c r="Z50" s="174">
        <f t="shared" si="7"/>
        <v>4.0927915576385363</v>
      </c>
      <c r="AA50" s="174">
        <f t="shared" si="7"/>
        <v>3.8819210870770258</v>
      </c>
      <c r="AB50" s="174">
        <f t="shared" si="7"/>
        <v>3.8759111666725423</v>
      </c>
      <c r="AC50" s="174">
        <f t="shared" si="7"/>
        <v>3.8630574857039557</v>
      </c>
      <c r="AD50" s="174">
        <f t="shared" si="7"/>
        <v>3.9451642591487919</v>
      </c>
      <c r="AE50" s="174">
        <f t="shared" si="7"/>
        <v>3.7580260624068709</v>
      </c>
      <c r="AF50" s="174">
        <f t="shared" si="7"/>
        <v>3.7520647830561678</v>
      </c>
      <c r="AG50" s="174">
        <f t="shared" si="7"/>
        <v>3.73931893355455</v>
      </c>
      <c r="AH50" s="174">
        <f t="shared" si="7"/>
        <v>3.8208276125511262</v>
      </c>
      <c r="AI50" s="174">
        <f t="shared" si="7"/>
        <v>3.6516778650634794</v>
      </c>
      <c r="AJ50" s="174">
        <f t="shared" si="7"/>
        <v>3.6457763663659413</v>
      </c>
      <c r="AK50" s="174">
        <f t="shared" si="7"/>
        <v>3.6331612785371692</v>
      </c>
      <c r="AL50" s="174">
        <f t="shared" si="7"/>
        <v>3.7139041939054152</v>
      </c>
      <c r="AM50" s="174">
        <f t="shared" si="7"/>
        <v>3.5588559705299252</v>
      </c>
      <c r="AN50" s="174">
        <f t="shared" si="7"/>
        <v>3.5530191209930653</v>
      </c>
      <c r="AO50" s="174">
        <f t="shared" si="7"/>
        <v>3.5405445685042816</v>
      </c>
      <c r="AP50" s="174">
        <f t="shared" si="7"/>
        <v>3.6204441054927448</v>
      </c>
      <c r="AQ50" s="174">
        <f t="shared" si="7"/>
        <v>3.4767481698185967</v>
      </c>
      <c r="AR50" s="174">
        <f t="shared" si="7"/>
        <v>3.4709774677676006</v>
      </c>
      <c r="AS50" s="174">
        <f t="shared" si="7"/>
        <v>3.4586461869796423</v>
      </c>
      <c r="AT50" s="174">
        <f t="shared" si="7"/>
        <v>3.5376737129588154</v>
      </c>
      <c r="AU50" s="174">
        <f t="shared" si="7"/>
        <v>3.4033156941942173</v>
      </c>
      <c r="AV50" s="174">
        <f t="shared" si="7"/>
        <v>3.3976107893096987</v>
      </c>
      <c r="AW50" s="174">
        <f t="shared" si="7"/>
        <v>3.3854216800033328</v>
      </c>
      <c r="AX50" s="174">
        <f t="shared" si="7"/>
        <v>3.4635758454788976</v>
      </c>
      <c r="AY50" s="174">
        <f t="shared" si="7"/>
        <v>3.3370366512947029</v>
      </c>
      <c r="AZ50" s="174">
        <f t="shared" si="7"/>
        <v>3.3313961793032782</v>
      </c>
      <c r="BA50" s="174">
        <f t="shared" si="7"/>
        <v>3.3193460552883662</v>
      </c>
      <c r="BB50" s="174">
        <f t="shared" si="7"/>
        <v>3.3966407972129327</v>
      </c>
    </row>
    <row r="51" spans="3:54" ht="18" customHeight="1" thickTop="1" x14ac:dyDescent="0.25">
      <c r="Q51" s="199"/>
      <c r="R51" s="104">
        <v>55</v>
      </c>
      <c r="S51" s="174">
        <f t="shared" ref="S51:AH54" si="8">1.04*((((5*($H$11*10000))/(((((VLOOKUP(S$31,$I$5:$J$15,2))*$R51)*S$30/2)+((($E$9*(1-0.088))+($E$16/$E$6))*(S$30/COS(S$31*PI()/180))/2)+$E$14)*(5/384)))^(1/4))/100)</f>
        <v>4.0835135607911672</v>
      </c>
      <c r="T51" s="174">
        <f t="shared" si="8"/>
        <v>4.0783491308184789</v>
      </c>
      <c r="U51" s="174">
        <f t="shared" si="8"/>
        <v>4.0672791786375813</v>
      </c>
      <c r="V51" s="174">
        <f t="shared" si="8"/>
        <v>4.1585349459234777</v>
      </c>
      <c r="W51" s="174">
        <f t="shared" si="8"/>
        <v>3.9029169579790031</v>
      </c>
      <c r="X51" s="174">
        <f t="shared" si="8"/>
        <v>3.897768824118895</v>
      </c>
      <c r="Y51" s="174">
        <f t="shared" si="8"/>
        <v>3.8867385038554749</v>
      </c>
      <c r="Z51" s="174">
        <f t="shared" si="8"/>
        <v>3.9778630158831128</v>
      </c>
      <c r="AA51" s="174">
        <f t="shared" si="8"/>
        <v>3.7563004951769328</v>
      </c>
      <c r="AB51" s="174">
        <f t="shared" si="8"/>
        <v>3.7511996300767114</v>
      </c>
      <c r="AC51" s="174">
        <f t="shared" si="8"/>
        <v>3.7402739192250514</v>
      </c>
      <c r="AD51" s="174">
        <f t="shared" si="8"/>
        <v>3.8306733920259513</v>
      </c>
      <c r="AE51" s="174">
        <f t="shared" si="8"/>
        <v>3.6336508661877245</v>
      </c>
      <c r="AF51" s="174">
        <f t="shared" si="8"/>
        <v>3.6286103712853222</v>
      </c>
      <c r="AG51" s="174">
        <f t="shared" si="8"/>
        <v>3.6178164414113669</v>
      </c>
      <c r="AH51" s="174">
        <f t="shared" si="8"/>
        <v>3.7072291549178451</v>
      </c>
      <c r="AI51" s="174">
        <f t="shared" si="7"/>
        <v>3.5287264701086234</v>
      </c>
      <c r="AJ51" s="174">
        <f t="shared" si="7"/>
        <v>3.52375122635938</v>
      </c>
      <c r="AK51" s="174">
        <f t="shared" si="7"/>
        <v>3.513098927439446</v>
      </c>
      <c r="AL51" s="174">
        <f t="shared" si="7"/>
        <v>3.601418227635341</v>
      </c>
      <c r="AM51" s="174">
        <f t="shared" si="7"/>
        <v>3.4373914501137874</v>
      </c>
      <c r="AN51" s="174">
        <f t="shared" si="7"/>
        <v>3.4324823482333193</v>
      </c>
      <c r="AO51" s="174">
        <f t="shared" si="7"/>
        <v>3.4219731633167054</v>
      </c>
      <c r="AP51" s="174">
        <f t="shared" si="7"/>
        <v>3.5091690518028278</v>
      </c>
      <c r="AQ51" s="174">
        <f t="shared" si="7"/>
        <v>3.3567735940119423</v>
      </c>
      <c r="AR51" s="174">
        <f t="shared" si="7"/>
        <v>3.3519295443069126</v>
      </c>
      <c r="AS51" s="174">
        <f t="shared" si="7"/>
        <v>3.3415608320005439</v>
      </c>
      <c r="AT51" s="174">
        <f t="shared" si="7"/>
        <v>3.4276423058791528</v>
      </c>
      <c r="AU51" s="174">
        <f t="shared" si="7"/>
        <v>3.2848026276350253</v>
      </c>
      <c r="AV51" s="174">
        <f t="shared" si="7"/>
        <v>3.2800215710311793</v>
      </c>
      <c r="AW51" s="174">
        <f t="shared" si="7"/>
        <v>3.2697886929218134</v>
      </c>
      <c r="AX51" s="174">
        <f t="shared" si="7"/>
        <v>3.3547845720991885</v>
      </c>
      <c r="AY51" s="174">
        <f t="shared" si="7"/>
        <v>3.2199404750795577</v>
      </c>
      <c r="AZ51" s="174">
        <f t="shared" si="7"/>
        <v>3.2152199120056117</v>
      </c>
      <c r="BA51" s="174">
        <f t="shared" si="7"/>
        <v>3.2051173413455438</v>
      </c>
      <c r="BB51" s="174">
        <f t="shared" si="7"/>
        <v>3.2890660967683867</v>
      </c>
    </row>
    <row r="52" spans="3:54" ht="18" customHeight="1" x14ac:dyDescent="0.25">
      <c r="Q52" s="199"/>
      <c r="R52" s="104">
        <v>65</v>
      </c>
      <c r="S52" s="174">
        <f t="shared" si="8"/>
        <v>3.9740631820495929</v>
      </c>
      <c r="T52" s="174">
        <f t="shared" si="7"/>
        <v>3.9695532761975088</v>
      </c>
      <c r="U52" s="174">
        <f t="shared" si="7"/>
        <v>3.9598764409625287</v>
      </c>
      <c r="V52" s="174">
        <f t="shared" si="7"/>
        <v>4.0579529745979723</v>
      </c>
      <c r="W52" s="174">
        <f t="shared" si="7"/>
        <v>3.7941029635701224</v>
      </c>
      <c r="X52" s="174">
        <f t="shared" si="7"/>
        <v>3.7896319927908868</v>
      </c>
      <c r="Y52" s="174">
        <f t="shared" si="7"/>
        <v>3.7800419794471507</v>
      </c>
      <c r="Z52" s="174">
        <f t="shared" si="7"/>
        <v>3.877450629798898</v>
      </c>
      <c r="AA52" s="174">
        <f t="shared" si="7"/>
        <v>3.6486908646099927</v>
      </c>
      <c r="AB52" s="174">
        <f t="shared" si="7"/>
        <v>3.6442783191025967</v>
      </c>
      <c r="AC52" s="174">
        <f t="shared" si="7"/>
        <v>3.6348159232868165</v>
      </c>
      <c r="AD52" s="174">
        <f t="shared" si="7"/>
        <v>3.7310776281532148</v>
      </c>
      <c r="AE52" s="174">
        <f t="shared" si="7"/>
        <v>3.5274665764910691</v>
      </c>
      <c r="AF52" s="174">
        <f t="shared" si="7"/>
        <v>3.523119072120922</v>
      </c>
      <c r="AG52" s="174">
        <f t="shared" si="7"/>
        <v>3.5137978433819748</v>
      </c>
      <c r="AH52" s="174">
        <f t="shared" si="7"/>
        <v>3.6087336656699542</v>
      </c>
      <c r="AI52" s="174">
        <f t="shared" si="7"/>
        <v>3.4240330582554468</v>
      </c>
      <c r="AJ52" s="174">
        <f t="shared" si="7"/>
        <v>3.4197516397807171</v>
      </c>
      <c r="AK52" s="174">
        <f t="shared" si="7"/>
        <v>3.4105733928261257</v>
      </c>
      <c r="AL52" s="174">
        <f t="shared" si="7"/>
        <v>3.5041373218473484</v>
      </c>
      <c r="AM52" s="174">
        <f t="shared" si="7"/>
        <v>3.3341815057836484</v>
      </c>
      <c r="AN52" s="174">
        <f t="shared" si="7"/>
        <v>3.329964724453327</v>
      </c>
      <c r="AO52" s="174">
        <f t="shared" si="7"/>
        <v>3.3209260572138772</v>
      </c>
      <c r="AP52" s="174">
        <f t="shared" si="7"/>
        <v>3.4131335298358256</v>
      </c>
      <c r="AQ52" s="174">
        <f t="shared" si="7"/>
        <v>3.2550052263597267</v>
      </c>
      <c r="AR52" s="174">
        <f t="shared" si="7"/>
        <v>3.2508505412016904</v>
      </c>
      <c r="AS52" s="174">
        <f t="shared" si="7"/>
        <v>3.2419457931715443</v>
      </c>
      <c r="AT52" s="174">
        <f t="shared" si="7"/>
        <v>3.3328406246819617</v>
      </c>
      <c r="AU52" s="174">
        <f t="shared" si="7"/>
        <v>3.1844184067354724</v>
      </c>
      <c r="AV52" s="174">
        <f t="shared" si="7"/>
        <v>3.1803228551247944</v>
      </c>
      <c r="AW52" s="174">
        <f t="shared" si="7"/>
        <v>3.1715455174522953</v>
      </c>
      <c r="AX52" s="174">
        <f t="shared" si="7"/>
        <v>3.2611837683428173</v>
      </c>
      <c r="AY52" s="174">
        <f t="shared" si="7"/>
        <v>3.1208770844145226</v>
      </c>
      <c r="AZ52" s="174">
        <f t="shared" si="7"/>
        <v>3.1168376113247898</v>
      </c>
      <c r="BA52" s="174">
        <f t="shared" si="7"/>
        <v>3.1081810154763967</v>
      </c>
      <c r="BB52" s="174">
        <f t="shared" si="7"/>
        <v>3.1966228663545224</v>
      </c>
    </row>
    <row r="53" spans="3:54" ht="18" customHeight="1" x14ac:dyDescent="0.25">
      <c r="Q53" s="199"/>
      <c r="R53" s="104">
        <v>90</v>
      </c>
      <c r="S53" s="174">
        <f t="shared" si="8"/>
        <v>3.7528612075412231</v>
      </c>
      <c r="T53" s="174">
        <f t="shared" si="7"/>
        <v>3.7494723116075597</v>
      </c>
      <c r="U53" s="174">
        <f t="shared" si="7"/>
        <v>3.7421875555297044</v>
      </c>
      <c r="V53" s="174">
        <f t="shared" si="7"/>
        <v>3.8507525220002825</v>
      </c>
      <c r="W53" s="174">
        <f t="shared" si="7"/>
        <v>3.5758915561167286</v>
      </c>
      <c r="X53" s="174">
        <f t="shared" si="7"/>
        <v>3.5725645954117318</v>
      </c>
      <c r="Y53" s="174">
        <f t="shared" si="7"/>
        <v>3.5654145136659938</v>
      </c>
      <c r="Z53" s="174">
        <f t="shared" si="7"/>
        <v>3.6721963152605523</v>
      </c>
      <c r="AA53" s="174">
        <f t="shared" si="7"/>
        <v>3.4340812704986678</v>
      </c>
      <c r="AB53" s="174">
        <f t="shared" si="7"/>
        <v>3.4308203575780296</v>
      </c>
      <c r="AC53" s="174">
        <f t="shared" si="7"/>
        <v>3.4238132781797037</v>
      </c>
      <c r="AD53" s="174">
        <f t="shared" si="7"/>
        <v>3.5286138985169209</v>
      </c>
      <c r="AE53" s="174">
        <f t="shared" si="7"/>
        <v>3.316568604220639</v>
      </c>
      <c r="AF53" s="174">
        <f t="shared" si="7"/>
        <v>3.3133721930730777</v>
      </c>
      <c r="AG53" s="174">
        <f t="shared" si="7"/>
        <v>3.306504482002246</v>
      </c>
      <c r="AH53" s="174">
        <f t="shared" si="7"/>
        <v>3.4093330124364432</v>
      </c>
      <c r="AI53" s="174">
        <f t="shared" si="7"/>
        <v>3.2167573277860608</v>
      </c>
      <c r="AJ53" s="174">
        <f t="shared" si="7"/>
        <v>3.2136219543943274</v>
      </c>
      <c r="AK53" s="174">
        <f t="shared" si="7"/>
        <v>3.2068859657577313</v>
      </c>
      <c r="AL53" s="174">
        <f t="shared" si="7"/>
        <v>3.3078272812735632</v>
      </c>
      <c r="AM53" s="174">
        <f t="shared" si="7"/>
        <v>3.1303609700180002</v>
      </c>
      <c r="AN53" s="174">
        <f t="shared" si="7"/>
        <v>3.1272826556794313</v>
      </c>
      <c r="AO53" s="174">
        <f t="shared" si="7"/>
        <v>3.1206697025868242</v>
      </c>
      <c r="AP53" s="174">
        <f t="shared" si="7"/>
        <v>3.2198336513042767</v>
      </c>
      <c r="AQ53" s="174">
        <f t="shared" si="7"/>
        <v>3.0544474829127157</v>
      </c>
      <c r="AR53" s="174">
        <f t="shared" si="7"/>
        <v>3.0514222835446771</v>
      </c>
      <c r="AS53" s="174">
        <f t="shared" si="7"/>
        <v>3.0449237941164973</v>
      </c>
      <c r="AT53" s="174">
        <f t="shared" si="7"/>
        <v>3.142424405293772</v>
      </c>
      <c r="AU53" s="174">
        <f t="shared" si="7"/>
        <v>2.9869289374327255</v>
      </c>
      <c r="AV53" s="174">
        <f t="shared" si="7"/>
        <v>2.9839531529780263</v>
      </c>
      <c r="AW53" s="174">
        <f t="shared" si="7"/>
        <v>2.9775611062254281</v>
      </c>
      <c r="AX53" s="174">
        <f t="shared" si="7"/>
        <v>3.0735080347575483</v>
      </c>
      <c r="AY53" s="174">
        <f t="shared" si="7"/>
        <v>2.9262694730712684</v>
      </c>
      <c r="AZ53" s="174">
        <f t="shared" si="7"/>
        <v>2.9233397146574434</v>
      </c>
      <c r="BA53" s="174">
        <f t="shared" si="7"/>
        <v>2.9170467762293448</v>
      </c>
      <c r="BB53" s="174">
        <f t="shared" si="7"/>
        <v>3.0115420304282683</v>
      </c>
    </row>
    <row r="54" spans="3:54" ht="18" customHeight="1" x14ac:dyDescent="0.25">
      <c r="Q54" s="200"/>
      <c r="R54" s="169">
        <v>140</v>
      </c>
      <c r="S54" s="174">
        <f t="shared" si="8"/>
        <v>3.4442786733852486</v>
      </c>
      <c r="T54" s="174">
        <f t="shared" si="7"/>
        <v>3.4420705576361583</v>
      </c>
      <c r="U54" s="174">
        <f t="shared" si="7"/>
        <v>3.4373142079796568</v>
      </c>
      <c r="V54" s="174">
        <f t="shared" si="7"/>
        <v>3.5539699424565461</v>
      </c>
      <c r="W54" s="174">
        <f t="shared" si="7"/>
        <v>3.2746589306078122</v>
      </c>
      <c r="X54" s="174">
        <f t="shared" si="7"/>
        <v>3.2725147767825029</v>
      </c>
      <c r="Y54" s="174">
        <f t="shared" si="7"/>
        <v>3.267896700521594</v>
      </c>
      <c r="Z54" s="174">
        <f t="shared" si="7"/>
        <v>3.3813639026621538</v>
      </c>
      <c r="AA54" s="174">
        <f t="shared" si="7"/>
        <v>3.1399907308125381</v>
      </c>
      <c r="AB54" s="174">
        <f t="shared" si="7"/>
        <v>3.1379050954366465</v>
      </c>
      <c r="AC54" s="174">
        <f t="shared" si="7"/>
        <v>3.1334133902972456</v>
      </c>
      <c r="AD54" s="174">
        <f t="shared" si="7"/>
        <v>3.2439123629619044</v>
      </c>
      <c r="AE54" s="174">
        <f t="shared" si="7"/>
        <v>3.029131205640625</v>
      </c>
      <c r="AF54" s="174">
        <f t="shared" si="7"/>
        <v>3.0270982577186483</v>
      </c>
      <c r="AG54" s="174">
        <f t="shared" si="7"/>
        <v>3.0227202607516901</v>
      </c>
      <c r="AH54" s="174">
        <f t="shared" si="7"/>
        <v>3.1305197619855702</v>
      </c>
      <c r="AI54" s="174">
        <f t="shared" si="7"/>
        <v>2.9354362061285064</v>
      </c>
      <c r="AJ54" s="174">
        <f t="shared" si="7"/>
        <v>2.9334506358295513</v>
      </c>
      <c r="AK54" s="174">
        <f t="shared" si="7"/>
        <v>2.9291748454368594</v>
      </c>
      <c r="AL54" s="174">
        <f t="shared" si="7"/>
        <v>3.0345308244179239</v>
      </c>
      <c r="AM54" s="174">
        <f t="shared" si="7"/>
        <v>2.8546460575067276</v>
      </c>
      <c r="AN54" s="174">
        <f t="shared" si="7"/>
        <v>2.8527032428446542</v>
      </c>
      <c r="AO54" s="174">
        <f t="shared" si="7"/>
        <v>2.8485196610458829</v>
      </c>
      <c r="AP54" s="174">
        <f t="shared" si="7"/>
        <v>2.9516601149391497</v>
      </c>
      <c r="AQ54" s="174">
        <f t="shared" si="7"/>
        <v>2.7838771778746203</v>
      </c>
      <c r="AR54" s="174">
        <f t="shared" si="7"/>
        <v>2.781973146013847</v>
      </c>
      <c r="AS54" s="174">
        <f t="shared" si="7"/>
        <v>2.7778731863910067</v>
      </c>
      <c r="AT54" s="174">
        <f t="shared" si="7"/>
        <v>2.87899689796803</v>
      </c>
      <c r="AU54" s="174">
        <f t="shared" si="7"/>
        <v>2.7210930400187467</v>
      </c>
      <c r="AV54" s="174">
        <f t="shared" si="7"/>
        <v>2.7192243792117536</v>
      </c>
      <c r="AW54" s="174">
        <f t="shared" si="7"/>
        <v>2.7152006723700564</v>
      </c>
      <c r="AX54" s="174">
        <f t="shared" si="7"/>
        <v>2.8144800139364805</v>
      </c>
      <c r="AY54" s="174">
        <f t="shared" si="7"/>
        <v>2.6648056328533003</v>
      </c>
      <c r="AZ54" s="174">
        <f t="shared" si="7"/>
        <v>2.6629694022121786</v>
      </c>
      <c r="BA54" s="174">
        <f t="shared" si="7"/>
        <v>2.6590155985674273</v>
      </c>
      <c r="BB54" s="174">
        <f t="shared" si="7"/>
        <v>2.7566002064714299</v>
      </c>
    </row>
    <row r="55" spans="3:54" ht="18" customHeight="1" x14ac:dyDescent="0.25"/>
    <row r="56" spans="3:54" ht="18" customHeight="1" x14ac:dyDescent="0.25"/>
    <row r="57" spans="3:54" ht="18" customHeight="1" x14ac:dyDescent="0.25"/>
    <row r="58" spans="3:54" ht="20.100000000000001" customHeight="1" x14ac:dyDescent="0.25"/>
    <row r="59" spans="3:54" ht="20.100000000000001" customHeight="1" x14ac:dyDescent="0.25"/>
    <row r="60" spans="3:54" ht="20.100000000000001" customHeight="1" x14ac:dyDescent="0.25"/>
    <row r="61" spans="3:54" ht="20.100000000000001" customHeight="1" x14ac:dyDescent="0.25"/>
    <row r="62" spans="3:54" ht="20.100000000000001" customHeight="1" x14ac:dyDescent="0.25"/>
    <row r="63" spans="3:54" ht="20.100000000000001" customHeight="1" x14ac:dyDescent="0.25"/>
    <row r="64" spans="3:5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f8zbRxw81H8YvW99084NWbdbU0RBGhl51b88iQJ6Ea5gG9Xx9tTzb4nEZcRgibNAQdlspiWXH8762tcmH5WrhA==" saltValue="3btpObn4Pdqp+eLYIbRmHg==" spinCount="100000" sheet="1" objects="1" scenarios="1"/>
  <mergeCells count="15">
    <mergeCell ref="C21:C22"/>
    <mergeCell ref="C23:C24"/>
    <mergeCell ref="Q44:Q48"/>
    <mergeCell ref="Q50:Q54"/>
    <mergeCell ref="C25:C26"/>
    <mergeCell ref="D29:E29"/>
    <mergeCell ref="Q30:R30"/>
    <mergeCell ref="Q38:Q42"/>
    <mergeCell ref="Q32:Q36"/>
    <mergeCell ref="Q31:R31"/>
    <mergeCell ref="B2:E2"/>
    <mergeCell ref="I2:K2"/>
    <mergeCell ref="C19:C20"/>
    <mergeCell ref="I19:K19"/>
    <mergeCell ref="I20:K20"/>
  </mergeCells>
  <conditionalFormatting sqref="E30:E47">
    <cfRule type="cellIs" dxfId="3" priority="1" stopIfTrue="1" operator="greaterThan">
      <formula>$E$28</formula>
    </cfRule>
  </conditionalFormatting>
  <conditionalFormatting sqref="E48">
    <cfRule type="cellIs" dxfId="2" priority="2" stopIfTrue="1" operator="greaterThan">
      <formula>$E$28</formula>
    </cfRule>
  </conditionalFormatting>
  <pageMargins left="0" right="0" top="0" bottom="0" header="0" footer="0"/>
  <pageSetup paperSize="8" scale="73"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E71"/>
  <sheetViews>
    <sheetView topLeftCell="A39" zoomScaleNormal="100" workbookViewId="0">
      <selection activeCell="O4" sqref="O4"/>
    </sheetView>
  </sheetViews>
  <sheetFormatPr baseColWidth="10" defaultRowHeight="13.2" x14ac:dyDescent="0.25"/>
  <cols>
    <col min="1" max="1" width="1.6640625" customWidth="1"/>
    <col min="2" max="2" width="45.77734375" customWidth="1"/>
    <col min="3" max="3" width="2" bestFit="1" customWidth="1"/>
    <col min="4" max="4" width="52.109375" bestFit="1" customWidth="1"/>
    <col min="5" max="5" width="13.6640625" customWidth="1"/>
    <col min="6" max="6" width="3.6640625" customWidth="1"/>
    <col min="7" max="7" width="28.21875" hidden="1" customWidth="1"/>
    <col min="8" max="8" width="7" hidden="1" customWidth="1"/>
    <col min="9" max="9" width="14.77734375" hidden="1" customWidth="1"/>
    <col min="10" max="10" width="12.6640625" hidden="1" customWidth="1"/>
    <col min="11" max="11" width="8.77734375" hidden="1" customWidth="1"/>
    <col min="12" max="14" width="8.6640625" customWidth="1"/>
    <col min="17" max="18" width="5.77734375" hidden="1" customWidth="1"/>
    <col min="19" max="54" width="4.77734375" hidden="1" customWidth="1"/>
    <col min="55" max="66" width="5.77734375" customWidth="1"/>
  </cols>
  <sheetData>
    <row r="1" spans="2:15" x14ac:dyDescent="0.25">
      <c r="B1" s="29" t="s">
        <v>44</v>
      </c>
    </row>
    <row r="2" spans="2:15" ht="20.100000000000001" customHeight="1" x14ac:dyDescent="0.25">
      <c r="B2" s="185" t="s">
        <v>27</v>
      </c>
      <c r="C2" s="186"/>
      <c r="D2" s="186"/>
      <c r="E2" s="186"/>
      <c r="I2" s="195" t="s">
        <v>46</v>
      </c>
      <c r="J2" s="218"/>
      <c r="K2" s="218"/>
    </row>
    <row r="3" spans="2:15" ht="4.95" customHeight="1" thickBot="1" x14ac:dyDescent="0.3"/>
    <row r="4" spans="2:15" ht="18" customHeight="1" x14ac:dyDescent="0.25">
      <c r="B4" s="26" t="s">
        <v>40</v>
      </c>
      <c r="D4" s="13" t="s">
        <v>8</v>
      </c>
      <c r="E4" s="16">
        <v>3</v>
      </c>
      <c r="G4" s="54" t="s">
        <v>43</v>
      </c>
      <c r="H4" s="55">
        <f>E4/COS(E7*PI()/180)</f>
        <v>3.0114595126300423</v>
      </c>
      <c r="I4" s="64" t="s">
        <v>2</v>
      </c>
      <c r="J4" s="65" t="s">
        <v>32</v>
      </c>
      <c r="K4" s="32"/>
    </row>
    <row r="5" spans="2:15" ht="18" customHeight="1" x14ac:dyDescent="0.25">
      <c r="B5" s="26" t="s">
        <v>31</v>
      </c>
      <c r="D5" s="14" t="s">
        <v>6</v>
      </c>
      <c r="E5" s="17">
        <v>3</v>
      </c>
      <c r="I5" s="66">
        <v>5</v>
      </c>
      <c r="J5" s="67">
        <v>0.8</v>
      </c>
      <c r="K5" s="11"/>
    </row>
    <row r="6" spans="2:15" ht="18" customHeight="1" x14ac:dyDescent="0.25">
      <c r="B6" s="28" t="s">
        <v>26</v>
      </c>
      <c r="D6" s="14" t="s">
        <v>7</v>
      </c>
      <c r="E6" s="17">
        <v>1.3</v>
      </c>
      <c r="I6" s="60">
        <v>10</v>
      </c>
      <c r="J6" s="61">
        <v>0.8</v>
      </c>
    </row>
    <row r="7" spans="2:15" ht="18" customHeight="1" x14ac:dyDescent="0.25">
      <c r="B7" s="28" t="s">
        <v>25</v>
      </c>
      <c r="D7" s="14" t="s">
        <v>9</v>
      </c>
      <c r="E7" s="18">
        <v>5</v>
      </c>
      <c r="I7" s="60">
        <v>15</v>
      </c>
      <c r="J7" s="61">
        <v>0.8</v>
      </c>
      <c r="L7" s="212" t="s">
        <v>28</v>
      </c>
      <c r="M7" s="213"/>
      <c r="N7" s="213"/>
    </row>
    <row r="8" spans="2:15" ht="18" customHeight="1" x14ac:dyDescent="0.25">
      <c r="D8" s="14" t="s">
        <v>0</v>
      </c>
      <c r="E8" s="18">
        <v>45</v>
      </c>
      <c r="I8" s="60">
        <v>20</v>
      </c>
      <c r="J8" s="61">
        <v>0.8</v>
      </c>
      <c r="L8" s="214" t="s">
        <v>29</v>
      </c>
      <c r="M8" s="215"/>
      <c r="N8" s="215"/>
      <c r="O8" s="11"/>
    </row>
    <row r="9" spans="2:15" ht="18" customHeight="1" thickBot="1" x14ac:dyDescent="0.3">
      <c r="D9" s="15" t="s">
        <v>1</v>
      </c>
      <c r="E9" s="19">
        <v>5</v>
      </c>
      <c r="I9" s="60">
        <v>25</v>
      </c>
      <c r="J9" s="61">
        <v>0.8</v>
      </c>
      <c r="L9" s="216" t="s">
        <v>30</v>
      </c>
      <c r="M9" s="217"/>
      <c r="N9" s="217"/>
      <c r="O9" s="11"/>
    </row>
    <row r="10" spans="2:15" ht="18" hidden="1" customHeight="1" x14ac:dyDescent="0.25">
      <c r="D10" s="12" t="s">
        <v>21</v>
      </c>
      <c r="E10" s="44">
        <v>366.21</v>
      </c>
      <c r="G10" s="54" t="s">
        <v>41</v>
      </c>
      <c r="H10">
        <f>70000000000*(E10/100000000)</f>
        <v>256346.99999999997</v>
      </c>
      <c r="I10" s="60">
        <v>30</v>
      </c>
      <c r="J10" s="61">
        <f t="shared" ref="J10:J15" si="0">0.8*(60-$I10)/30</f>
        <v>0.8</v>
      </c>
    </row>
    <row r="11" spans="2:15" ht="18" hidden="1" customHeight="1" x14ac:dyDescent="0.25">
      <c r="D11" s="9" t="s">
        <v>20</v>
      </c>
      <c r="E11" s="42">
        <v>124.042</v>
      </c>
      <c r="G11" s="54" t="s">
        <v>42</v>
      </c>
      <c r="H11">
        <f>(70000000000*(E10/100000000))+(210000000000*(E11/100000000))</f>
        <v>516835.19999999995</v>
      </c>
      <c r="I11" s="60">
        <v>31</v>
      </c>
      <c r="J11" s="61">
        <f t="shared" si="0"/>
        <v>0.77333333333333343</v>
      </c>
    </row>
    <row r="12" spans="2:15" ht="18" hidden="1" customHeight="1" x14ac:dyDescent="0.25">
      <c r="D12" s="9" t="s">
        <v>48</v>
      </c>
      <c r="E12" s="43">
        <f>ROUND(E5/E6,0)</f>
        <v>2</v>
      </c>
      <c r="I12" s="60">
        <v>32</v>
      </c>
      <c r="J12" s="61">
        <f t="shared" si="0"/>
        <v>0.7466666666666667</v>
      </c>
    </row>
    <row r="13" spans="2:15" ht="18" hidden="1" customHeight="1" x14ac:dyDescent="0.25">
      <c r="D13" s="9" t="s">
        <v>22</v>
      </c>
      <c r="E13" s="45">
        <v>6.5510000000000002</v>
      </c>
      <c r="I13" s="60">
        <v>33</v>
      </c>
      <c r="J13" s="61">
        <f t="shared" si="0"/>
        <v>0.72000000000000008</v>
      </c>
    </row>
    <row r="14" spans="2:15" ht="18" hidden="1" customHeight="1" x14ac:dyDescent="0.25">
      <c r="D14" s="9" t="s">
        <v>23</v>
      </c>
      <c r="E14" s="45">
        <v>16.361000000000001</v>
      </c>
      <c r="I14" s="68">
        <v>34</v>
      </c>
      <c r="J14" s="61">
        <f t="shared" si="0"/>
        <v>0.69333333333333336</v>
      </c>
    </row>
    <row r="15" spans="2:15" ht="18" hidden="1" customHeight="1" thickBot="1" x14ac:dyDescent="0.3">
      <c r="D15" s="1" t="s">
        <v>3</v>
      </c>
      <c r="E15" s="45">
        <v>2.6459999999999999</v>
      </c>
      <c r="I15" s="69">
        <v>35</v>
      </c>
      <c r="J15" s="63">
        <f t="shared" si="0"/>
        <v>0.66666666666666663</v>
      </c>
    </row>
    <row r="16" spans="2:15" ht="18" hidden="1" customHeight="1" x14ac:dyDescent="0.25">
      <c r="D16" s="1" t="s">
        <v>4</v>
      </c>
      <c r="E16" s="45">
        <v>8.0190000000000001</v>
      </c>
      <c r="I16" s="33" t="s">
        <v>33</v>
      </c>
      <c r="J16" s="34">
        <f>VLOOKUP(E7,I5:J15,2)</f>
        <v>0.8</v>
      </c>
    </row>
    <row r="17" spans="3:54" ht="18" hidden="1" customHeight="1" x14ac:dyDescent="0.25">
      <c r="D17" s="50"/>
      <c r="E17" s="51"/>
      <c r="F17" s="4"/>
      <c r="G17" s="4"/>
      <c r="H17" s="4"/>
      <c r="I17" s="35" t="s">
        <v>36</v>
      </c>
      <c r="J17" s="39">
        <f>J16*E8</f>
        <v>36</v>
      </c>
    </row>
    <row r="18" spans="3:54" ht="18" hidden="1" customHeight="1" thickBot="1" x14ac:dyDescent="0.3">
      <c r="D18" s="52"/>
      <c r="E18" s="53"/>
      <c r="F18" s="4"/>
      <c r="G18" s="4"/>
      <c r="H18" s="4"/>
      <c r="I18" s="36" t="s">
        <v>35</v>
      </c>
      <c r="J18" s="37">
        <f>E5-(0.041*2)-(0.022*E12)</f>
        <v>2.8740000000000001</v>
      </c>
    </row>
    <row r="19" spans="3:54" s="3" customFormat="1" ht="18" hidden="1" customHeight="1" x14ac:dyDescent="0.25">
      <c r="C19" s="187">
        <v>1</v>
      </c>
      <c r="D19" s="2" t="s">
        <v>11</v>
      </c>
      <c r="E19" s="27">
        <f>(((J17*E5)+(E9*J18)+(E15*E12))*(E4/COS(E7*PI()/180))/2)+(E13*E5)</f>
        <v>211.87747215068822</v>
      </c>
      <c r="F19" s="5"/>
      <c r="G19" s="5"/>
      <c r="H19" s="5"/>
      <c r="I19" s="196" t="s">
        <v>37</v>
      </c>
      <c r="J19" s="196"/>
      <c r="K19" s="196"/>
    </row>
    <row r="20" spans="3:54" ht="18" hidden="1" customHeight="1" x14ac:dyDescent="0.25">
      <c r="C20" s="188"/>
      <c r="D20" s="1" t="s">
        <v>17</v>
      </c>
      <c r="E20" s="27">
        <f>E19/E5</f>
        <v>70.625824050229411</v>
      </c>
      <c r="F20" s="4"/>
      <c r="G20" s="4">
        <f>(J17*E4/2)+(((E9*(1-0.088))+(E15/E6))*(H4)/2)+E13</f>
        <v>70.481866869726915</v>
      </c>
      <c r="H20" s="4"/>
      <c r="I20" s="193" t="s">
        <v>38</v>
      </c>
      <c r="J20" s="194"/>
      <c r="K20" s="194"/>
    </row>
    <row r="21" spans="3:54" ht="18" hidden="1" customHeight="1" x14ac:dyDescent="0.25">
      <c r="C21" s="197">
        <v>2</v>
      </c>
      <c r="D21" s="1" t="s">
        <v>19</v>
      </c>
      <c r="E21" s="27">
        <f>(((J17*E5)+(E9*J18)+(E16*E12))*((E4/COS(E7*PI()/180))/2))+(E13*E5)</f>
        <v>228.05804411204946</v>
      </c>
      <c r="F21" s="4"/>
      <c r="G21" s="4"/>
      <c r="H21" s="4"/>
    </row>
    <row r="22" spans="3:54" ht="18" hidden="1" customHeight="1" x14ac:dyDescent="0.25">
      <c r="C22" s="188"/>
      <c r="D22" s="1" t="s">
        <v>17</v>
      </c>
      <c r="E22" s="27">
        <f>E21/E5</f>
        <v>76.019348037349815</v>
      </c>
      <c r="F22" s="4"/>
      <c r="G22" s="4">
        <f>(J17*E4/2)+(((E9*(1-0.088))+(E16/E6))*(H4)/2)+E13</f>
        <v>76.705163777942772</v>
      </c>
      <c r="H22" s="4"/>
    </row>
    <row r="23" spans="3:54" ht="18" hidden="1" customHeight="1" x14ac:dyDescent="0.25">
      <c r="C23" s="197">
        <v>3</v>
      </c>
      <c r="D23" s="1" t="s">
        <v>12</v>
      </c>
      <c r="E23" s="27">
        <f>(((J17*E5)+(E9*J18)+(E15*E12))*((E4/COS(E7*PI()/180))/2))+(E14*E5)</f>
        <v>241.30747215068823</v>
      </c>
      <c r="F23" s="4"/>
      <c r="G23" s="4"/>
      <c r="H23" s="4"/>
    </row>
    <row r="24" spans="3:54" ht="18" hidden="1" customHeight="1" x14ac:dyDescent="0.25">
      <c r="C24" s="188"/>
      <c r="D24" s="1" t="s">
        <v>17</v>
      </c>
      <c r="E24" s="27">
        <f>E23/E5</f>
        <v>80.435824050229414</v>
      </c>
      <c r="F24" s="4"/>
      <c r="G24" s="4">
        <f>(J17*E4/2)+(((E9*(1-0.088))+(E15/E6))*(H4)/2)+E14</f>
        <v>80.291866869726917</v>
      </c>
      <c r="H24" s="4"/>
    </row>
    <row r="25" spans="3:54" ht="18" hidden="1" customHeight="1" x14ac:dyDescent="0.25">
      <c r="C25" s="197">
        <v>4</v>
      </c>
      <c r="D25" s="1" t="s">
        <v>18</v>
      </c>
      <c r="E25" s="27">
        <f>(((J17*E5)+(E9*J18)+(E16*E12))*((E4/COS(E7*PI()/180))/2))+(E14*E5)</f>
        <v>257.48804411204947</v>
      </c>
      <c r="F25" s="4"/>
      <c r="G25" s="4"/>
      <c r="H25" s="4"/>
    </row>
    <row r="26" spans="3:54" ht="18" hidden="1" customHeight="1" x14ac:dyDescent="0.25">
      <c r="C26" s="188"/>
      <c r="D26" s="1" t="s">
        <v>17</v>
      </c>
      <c r="E26" s="27">
        <f>E25/E5</f>
        <v>85.829348037349817</v>
      </c>
      <c r="F26" s="4"/>
      <c r="G26" s="4">
        <f>(J17*E4/2)+(((E9*(1-0.088))+(E16/E6))*(H4)/2)+E14</f>
        <v>86.515163777942774</v>
      </c>
      <c r="H26" s="4"/>
    </row>
    <row r="27" spans="3:54" ht="18" customHeight="1" thickBot="1" x14ac:dyDescent="0.3">
      <c r="D27" s="10"/>
      <c r="E27" s="5"/>
      <c r="F27" s="4"/>
      <c r="G27" s="4"/>
      <c r="H27" s="4"/>
    </row>
    <row r="28" spans="3:54" ht="18" customHeight="1" thickTop="1" thickBot="1" x14ac:dyDescent="0.35">
      <c r="C28" s="210" t="s">
        <v>10</v>
      </c>
      <c r="D28" s="211"/>
      <c r="E28" s="148">
        <v>5</v>
      </c>
      <c r="F28" s="4"/>
      <c r="G28" s="4"/>
      <c r="H28" s="4"/>
    </row>
    <row r="29" spans="3:54" ht="18" customHeight="1" thickTop="1" thickBot="1" x14ac:dyDescent="0.3">
      <c r="D29" s="203" t="s">
        <v>5</v>
      </c>
      <c r="E29" s="204"/>
      <c r="F29" s="4"/>
      <c r="G29" s="4"/>
      <c r="H29" s="4"/>
      <c r="Q29" s="105" t="s">
        <v>58</v>
      </c>
    </row>
    <row r="30" spans="3:54" ht="18" customHeight="1" thickTop="1" thickBot="1" x14ac:dyDescent="0.35">
      <c r="C30" s="20">
        <v>1</v>
      </c>
      <c r="D30" s="21" t="s">
        <v>13</v>
      </c>
      <c r="E30" s="149">
        <f>1000*5/384*(((E20*9.81)*$E5^4)/$H10)</f>
        <v>2.8505462712932004</v>
      </c>
      <c r="F30" s="6"/>
      <c r="G30" s="7"/>
      <c r="H30" s="7"/>
      <c r="Q30" s="219" t="s">
        <v>50</v>
      </c>
      <c r="R30" s="220"/>
      <c r="S30" s="107">
        <v>2</v>
      </c>
      <c r="T30" s="98">
        <v>2</v>
      </c>
      <c r="U30" s="98">
        <v>2</v>
      </c>
      <c r="V30" s="108">
        <v>2</v>
      </c>
      <c r="W30" s="107">
        <v>2.5</v>
      </c>
      <c r="X30" s="98">
        <v>2.5</v>
      </c>
      <c r="Y30" s="98">
        <v>2.5</v>
      </c>
      <c r="Z30" s="108">
        <v>2.5</v>
      </c>
      <c r="AA30" s="109">
        <v>3</v>
      </c>
      <c r="AB30" s="109">
        <v>3</v>
      </c>
      <c r="AC30" s="109">
        <v>3</v>
      </c>
      <c r="AD30" s="109">
        <v>3</v>
      </c>
      <c r="AE30" s="109">
        <v>3.5</v>
      </c>
      <c r="AF30" s="109">
        <v>3.5</v>
      </c>
      <c r="AG30" s="109">
        <v>3.5</v>
      </c>
      <c r="AH30" s="109">
        <v>3.5</v>
      </c>
      <c r="AI30" s="109">
        <v>4</v>
      </c>
      <c r="AJ30" s="109">
        <v>4</v>
      </c>
      <c r="AK30" s="109">
        <v>4</v>
      </c>
      <c r="AL30" s="109">
        <v>4</v>
      </c>
      <c r="AM30" s="109">
        <v>4.5</v>
      </c>
      <c r="AN30" s="109">
        <v>4.5</v>
      </c>
      <c r="AO30" s="109">
        <v>4.5</v>
      </c>
      <c r="AP30" s="109">
        <v>4.5</v>
      </c>
      <c r="AQ30" s="107">
        <v>5</v>
      </c>
      <c r="AR30" s="98">
        <v>5</v>
      </c>
      <c r="AS30" s="98">
        <v>5</v>
      </c>
      <c r="AT30" s="108">
        <v>5</v>
      </c>
      <c r="AU30" s="107">
        <v>5.5</v>
      </c>
      <c r="AV30" s="98">
        <v>5.5</v>
      </c>
      <c r="AW30" s="98">
        <v>5.5</v>
      </c>
      <c r="AX30" s="108">
        <v>5.5</v>
      </c>
      <c r="AY30" s="107">
        <v>6</v>
      </c>
      <c r="AZ30" s="98">
        <v>6</v>
      </c>
      <c r="BA30" s="98">
        <v>6</v>
      </c>
      <c r="BB30" s="108">
        <v>6</v>
      </c>
    </row>
    <row r="31" spans="3:54" ht="18" customHeight="1" thickTop="1" x14ac:dyDescent="0.3">
      <c r="C31" s="76"/>
      <c r="D31" s="56" t="s">
        <v>45</v>
      </c>
      <c r="E31" s="77">
        <f>(((5*($H$10*10000))/($G20*(5/384)))^(1/4))/100</f>
        <v>3.4377201220498632</v>
      </c>
      <c r="F31" s="6"/>
      <c r="G31" s="7"/>
      <c r="H31" s="7"/>
      <c r="Q31" s="89" t="s">
        <v>2</v>
      </c>
      <c r="R31" s="88"/>
      <c r="S31" s="91">
        <v>5</v>
      </c>
      <c r="T31" s="92">
        <v>15</v>
      </c>
      <c r="U31" s="92">
        <v>25</v>
      </c>
      <c r="V31" s="93">
        <v>35</v>
      </c>
      <c r="W31" s="91">
        <v>5</v>
      </c>
      <c r="X31" s="92">
        <v>15</v>
      </c>
      <c r="Y31" s="92">
        <v>25</v>
      </c>
      <c r="Z31" s="93">
        <v>35</v>
      </c>
      <c r="AA31" s="91">
        <v>5</v>
      </c>
      <c r="AB31" s="92">
        <v>15</v>
      </c>
      <c r="AC31" s="92">
        <v>25</v>
      </c>
      <c r="AD31" s="93">
        <v>35</v>
      </c>
      <c r="AE31" s="91">
        <v>5</v>
      </c>
      <c r="AF31" s="92">
        <v>15</v>
      </c>
      <c r="AG31" s="92">
        <v>25</v>
      </c>
      <c r="AH31" s="93">
        <v>35</v>
      </c>
      <c r="AI31" s="91">
        <v>5</v>
      </c>
      <c r="AJ31" s="92">
        <v>15</v>
      </c>
      <c r="AK31" s="92">
        <v>25</v>
      </c>
      <c r="AL31" s="93">
        <v>35</v>
      </c>
      <c r="AM31" s="91">
        <v>5</v>
      </c>
      <c r="AN31" s="92">
        <v>15</v>
      </c>
      <c r="AO31" s="92">
        <v>25</v>
      </c>
      <c r="AP31" s="93">
        <v>35</v>
      </c>
      <c r="AQ31" s="91">
        <v>5</v>
      </c>
      <c r="AR31" s="92">
        <v>15</v>
      </c>
      <c r="AS31" s="92">
        <v>25</v>
      </c>
      <c r="AT31" s="93">
        <v>35</v>
      </c>
      <c r="AU31" s="91">
        <v>5</v>
      </c>
      <c r="AV31" s="92">
        <v>15</v>
      </c>
      <c r="AW31" s="92">
        <v>25</v>
      </c>
      <c r="AX31" s="93">
        <v>35</v>
      </c>
      <c r="AY31" s="91">
        <v>5</v>
      </c>
      <c r="AZ31" s="92">
        <v>15</v>
      </c>
      <c r="BA31" s="92">
        <v>25</v>
      </c>
      <c r="BB31" s="93">
        <v>35</v>
      </c>
    </row>
    <row r="32" spans="3:54" ht="18" customHeight="1" x14ac:dyDescent="0.3">
      <c r="C32" s="74"/>
      <c r="D32" s="75"/>
      <c r="E32" s="70"/>
      <c r="F32" s="6"/>
      <c r="G32" s="7"/>
      <c r="H32" s="7"/>
      <c r="Q32" s="208" t="s">
        <v>49</v>
      </c>
      <c r="R32" s="82">
        <v>45</v>
      </c>
      <c r="S32" s="114">
        <f t="shared" ref="S32:AB35" si="1">(((5*($H$11*10000))/(((((VLOOKUP(S$31,$I$5:$J$15,2))*$R32)*S$30/2)+((($E$9*(1-0.088))+($E$15/$E$6))*(S$30/COS(S$31*PI()/180))/2)+$E$14)*(5/384)))^(1/4))/100</f>
        <v>4.282937436829827</v>
      </c>
      <c r="T32" s="115">
        <f t="shared" si="1"/>
        <v>4.2791794053777901</v>
      </c>
      <c r="U32" s="115">
        <f t="shared" si="1"/>
        <v>4.2710995325800969</v>
      </c>
      <c r="V32" s="118">
        <f t="shared" si="1"/>
        <v>4.370148564260929</v>
      </c>
      <c r="W32" s="114">
        <f t="shared" si="1"/>
        <v>4.1087644715034681</v>
      </c>
      <c r="X32" s="115">
        <f t="shared" si="1"/>
        <v>4.1049479993152946</v>
      </c>
      <c r="Y32" s="115">
        <f t="shared" si="1"/>
        <v>4.0967457938529996</v>
      </c>
      <c r="Z32" s="116">
        <f t="shared" si="1"/>
        <v>4.1976145148625168</v>
      </c>
      <c r="AA32" s="117">
        <f t="shared" si="1"/>
        <v>3.9650889848563757</v>
      </c>
      <c r="AB32" s="115">
        <f t="shared" si="1"/>
        <v>3.9612562326156056</v>
      </c>
      <c r="AC32" s="115">
        <f t="shared" ref="AC32:AL35" si="2">(((5*($H$11*10000))/(((((VLOOKUP(AC$31,$I$5:$J$15,2))*$R32)*AC$30/2)+((($E$9*(1-0.088))+($E$15/$E$6))*(AC$30/COS(AC$31*PI()/180))/2)+$E$14)*(5/384)))^(1/4))/100</f>
        <v>3.9530214832644623</v>
      </c>
      <c r="AD32" s="118">
        <f t="shared" si="2"/>
        <v>4.0545279285931768</v>
      </c>
      <c r="AE32" s="114">
        <f t="shared" si="2"/>
        <v>3.8434719789980845</v>
      </c>
      <c r="AF32" s="115">
        <f t="shared" si="2"/>
        <v>3.8396456702935238</v>
      </c>
      <c r="AG32" s="115">
        <f t="shared" si="2"/>
        <v>3.8314266323735104</v>
      </c>
      <c r="AH32" s="116">
        <f t="shared" si="2"/>
        <v>3.9329217673405186</v>
      </c>
      <c r="AI32" s="117">
        <f t="shared" si="2"/>
        <v>3.7384802997310786</v>
      </c>
      <c r="AJ32" s="115">
        <f t="shared" si="2"/>
        <v>3.7346731145645231</v>
      </c>
      <c r="AK32" s="115">
        <f t="shared" si="2"/>
        <v>3.7264966222013696</v>
      </c>
      <c r="AL32" s="118">
        <f t="shared" si="2"/>
        <v>3.8276102570776969</v>
      </c>
      <c r="AM32" s="114">
        <f t="shared" ref="AM32:AV35" si="3">(((5*($H$11*10000))/(((((VLOOKUP(AM$31,$I$5:$J$15,2))*$R32)*AM$30/2)+((($E$9*(1-0.088))+($E$15/$E$6))*(AM$30/COS(AM$31*PI()/180))/2)+$E$14)*(5/384)))^(1/4))/100</f>
        <v>3.6464241050917461</v>
      </c>
      <c r="AN32" s="115">
        <f t="shared" si="3"/>
        <v>3.6426431909839927</v>
      </c>
      <c r="AO32" s="115">
        <f t="shared" si="3"/>
        <v>3.6345242998796805</v>
      </c>
      <c r="AP32" s="116">
        <f t="shared" si="3"/>
        <v>3.7350417030559253</v>
      </c>
      <c r="AQ32" s="117">
        <f t="shared" si="3"/>
        <v>3.5646907807353418</v>
      </c>
      <c r="AR32" s="115">
        <f t="shared" si="3"/>
        <v>3.560940091431557</v>
      </c>
      <c r="AS32" s="115">
        <f t="shared" si="3"/>
        <v>3.5528870706440383</v>
      </c>
      <c r="AT32" s="118">
        <f t="shared" si="3"/>
        <v>3.6526843635243909</v>
      </c>
      <c r="AU32" s="114">
        <f t="shared" si="3"/>
        <v>3.4913674229831462</v>
      </c>
      <c r="AV32" s="115">
        <f t="shared" si="3"/>
        <v>3.4876490045551951</v>
      </c>
      <c r="AW32" s="115">
        <f t="shared" ref="AW32:BB35" si="4">(((5*($H$11*10000))/(((((VLOOKUP(AW$31,$I$5:$J$15,2))*$R32)*AW$30/2)+((($E$9*(1-0.088))+($E$15/$E$6))*(AW$30/COS(AW$31*PI()/180))/2)+$E$14)*(5/384)))^(1/4))/100</f>
        <v>3.4796660777759962</v>
      </c>
      <c r="AX32" s="116">
        <f t="shared" si="4"/>
        <v>3.5786743757436401</v>
      </c>
      <c r="AY32" s="114">
        <f t="shared" si="4"/>
        <v>3.4250143573644602</v>
      </c>
      <c r="AZ32" s="115">
        <f t="shared" si="4"/>
        <v>3.4213290890564543</v>
      </c>
      <c r="BA32" s="115">
        <f t="shared" si="4"/>
        <v>3.4134180115370265</v>
      </c>
      <c r="BB32" s="116">
        <f t="shared" si="4"/>
        <v>3.5116025795277146</v>
      </c>
    </row>
    <row r="33" spans="3:57" ht="18" customHeight="1" x14ac:dyDescent="0.3">
      <c r="C33" s="74"/>
      <c r="D33" s="75"/>
      <c r="E33" s="70"/>
      <c r="F33" s="6"/>
      <c r="G33" s="7"/>
      <c r="H33" s="7"/>
      <c r="Q33" s="209"/>
      <c r="R33" s="83">
        <v>55</v>
      </c>
      <c r="S33" s="119">
        <f t="shared" si="1"/>
        <v>4.1488906034434141</v>
      </c>
      <c r="T33" s="120">
        <f t="shared" si="1"/>
        <v>4.1456841467365919</v>
      </c>
      <c r="U33" s="120">
        <f t="shared" si="1"/>
        <v>4.1387845003280299</v>
      </c>
      <c r="V33" s="123">
        <f t="shared" si="1"/>
        <v>4.2456832520101617</v>
      </c>
      <c r="W33" s="119">
        <f t="shared" si="1"/>
        <v>3.9732188098867534</v>
      </c>
      <c r="X33" s="120">
        <f t="shared" si="1"/>
        <v>3.9699907258813023</v>
      </c>
      <c r="Y33" s="120">
        <f t="shared" si="1"/>
        <v>3.9630467066585777</v>
      </c>
      <c r="Z33" s="121">
        <f t="shared" si="1"/>
        <v>4.0709739196369492</v>
      </c>
      <c r="AA33" s="122">
        <f t="shared" si="1"/>
        <v>3.8293932679186127</v>
      </c>
      <c r="AB33" s="120">
        <f t="shared" si="1"/>
        <v>3.8261719598622568</v>
      </c>
      <c r="AC33" s="120">
        <f t="shared" si="2"/>
        <v>3.8192440832964207</v>
      </c>
      <c r="AD33" s="123">
        <f t="shared" si="2"/>
        <v>3.9271688430788085</v>
      </c>
      <c r="AE33" s="119">
        <f t="shared" si="2"/>
        <v>3.7083294346833662</v>
      </c>
      <c r="AF33" s="120">
        <f t="shared" si="2"/>
        <v>3.705129087954822</v>
      </c>
      <c r="AG33" s="120">
        <f t="shared" si="2"/>
        <v>3.6982474722240077</v>
      </c>
      <c r="AH33" s="121">
        <f t="shared" si="2"/>
        <v>3.805639705624793</v>
      </c>
      <c r="AI33" s="122">
        <f t="shared" si="2"/>
        <v>3.604267422270607</v>
      </c>
      <c r="AJ33" s="120">
        <f t="shared" si="2"/>
        <v>3.6010951981420778</v>
      </c>
      <c r="AK33" s="120">
        <f t="shared" si="2"/>
        <v>3.5942749716231948</v>
      </c>
      <c r="AL33" s="123">
        <f t="shared" si="2"/>
        <v>3.7008560433911328</v>
      </c>
      <c r="AM33" s="119">
        <f t="shared" si="3"/>
        <v>3.5133410415518114</v>
      </c>
      <c r="AN33" s="120">
        <f t="shared" si="3"/>
        <v>3.5102004033456224</v>
      </c>
      <c r="AO33" s="120">
        <f t="shared" si="3"/>
        <v>3.5034488180225183</v>
      </c>
      <c r="AP33" s="121">
        <f t="shared" si="3"/>
        <v>3.6090746864561685</v>
      </c>
      <c r="AQ33" s="122">
        <f t="shared" si="3"/>
        <v>3.4328380475802307</v>
      </c>
      <c r="AR33" s="120">
        <f t="shared" si="3"/>
        <v>3.4297304262351944</v>
      </c>
      <c r="AS33" s="120">
        <f t="shared" si="3"/>
        <v>3.4230504147822138</v>
      </c>
      <c r="AT33" s="123">
        <f t="shared" si="3"/>
        <v>3.5276523996116396</v>
      </c>
      <c r="AU33" s="119">
        <f t="shared" si="3"/>
        <v>3.3607874498673573</v>
      </c>
      <c r="AV33" s="120">
        <f t="shared" si="3"/>
        <v>3.3577131295709481</v>
      </c>
      <c r="AW33" s="120">
        <f t="shared" si="4"/>
        <v>3.3511051941364043</v>
      </c>
      <c r="AX33" s="121">
        <f t="shared" si="4"/>
        <v>3.4546580965425284</v>
      </c>
      <c r="AY33" s="119">
        <f t="shared" si="4"/>
        <v>3.2957150530361288</v>
      </c>
      <c r="AZ33" s="120">
        <f t="shared" si="4"/>
        <v>3.2926736642227947</v>
      </c>
      <c r="BA33" s="120">
        <f t="shared" si="4"/>
        <v>3.2861369263054292</v>
      </c>
      <c r="BB33" s="121">
        <f t="shared" si="4"/>
        <v>3.3886410573471575</v>
      </c>
    </row>
    <row r="34" spans="3:57" ht="18" customHeight="1" x14ac:dyDescent="0.3">
      <c r="C34" s="74"/>
      <c r="D34" s="75"/>
      <c r="E34" s="70"/>
      <c r="F34" s="6"/>
      <c r="G34" s="7"/>
      <c r="H34" s="7"/>
      <c r="Q34" s="209"/>
      <c r="R34" s="83">
        <v>65</v>
      </c>
      <c r="S34" s="119">
        <f t="shared" si="1"/>
        <v>4.0335011334922406</v>
      </c>
      <c r="T34" s="120">
        <f t="shared" si="1"/>
        <v>4.0307158728043291</v>
      </c>
      <c r="U34" s="120">
        <f t="shared" si="1"/>
        <v>4.0247186703648543</v>
      </c>
      <c r="V34" s="123">
        <f t="shared" si="1"/>
        <v>4.1371399773832742</v>
      </c>
      <c r="W34" s="119">
        <f t="shared" si="1"/>
        <v>3.8574413819160389</v>
      </c>
      <c r="X34" s="120">
        <f t="shared" si="1"/>
        <v>3.8546563675751027</v>
      </c>
      <c r="Y34" s="120">
        <f t="shared" si="1"/>
        <v>3.8486611803634867</v>
      </c>
      <c r="Z34" s="121">
        <f t="shared" si="1"/>
        <v>3.9613920423021556</v>
      </c>
      <c r="AA34" s="122">
        <f t="shared" si="1"/>
        <v>3.7141395457238859</v>
      </c>
      <c r="AB34" s="120">
        <f t="shared" si="1"/>
        <v>3.711374014833078</v>
      </c>
      <c r="AC34" s="120">
        <f t="shared" si="2"/>
        <v>3.7054218283219718</v>
      </c>
      <c r="AD34" s="123">
        <f t="shared" si="2"/>
        <v>3.8175935800579071</v>
      </c>
      <c r="AE34" s="119">
        <f t="shared" si="2"/>
        <v>3.5940361707355994</v>
      </c>
      <c r="AF34" s="120">
        <f t="shared" si="2"/>
        <v>3.5912988359361599</v>
      </c>
      <c r="AG34" s="120">
        <f t="shared" si="2"/>
        <v>3.5854081251520991</v>
      </c>
      <c r="AH34" s="121">
        <f t="shared" si="2"/>
        <v>3.6966082271416365</v>
      </c>
      <c r="AI34" s="122">
        <f t="shared" si="2"/>
        <v>3.4911415727907884</v>
      </c>
      <c r="AJ34" s="120">
        <f t="shared" si="2"/>
        <v>3.4884361789572931</v>
      </c>
      <c r="AK34" s="120">
        <f t="shared" si="2"/>
        <v>3.4826148140053435</v>
      </c>
      <c r="AL34" s="123">
        <f t="shared" si="2"/>
        <v>3.5926505340354784</v>
      </c>
      <c r="AM34" s="119">
        <f t="shared" si="3"/>
        <v>3.4014712558469595</v>
      </c>
      <c r="AN34" s="120">
        <f t="shared" si="3"/>
        <v>3.3987990608637277</v>
      </c>
      <c r="AO34" s="120">
        <f t="shared" si="3"/>
        <v>3.3930496146541613</v>
      </c>
      <c r="AP34" s="121">
        <f t="shared" si="3"/>
        <v>3.5018408762022277</v>
      </c>
      <c r="AQ34" s="122">
        <f t="shared" si="3"/>
        <v>3.322249631529516</v>
      </c>
      <c r="AR34" s="120">
        <f t="shared" si="3"/>
        <v>3.3196106071166991</v>
      </c>
      <c r="AS34" s="120">
        <f t="shared" si="3"/>
        <v>3.3139329209717645</v>
      </c>
      <c r="AT34" s="123">
        <f t="shared" si="3"/>
        <v>3.4214596383479483</v>
      </c>
      <c r="AU34" s="119">
        <f t="shared" si="3"/>
        <v>3.251471132404018</v>
      </c>
      <c r="AV34" s="120">
        <f t="shared" si="3"/>
        <v>3.2488645806292582</v>
      </c>
      <c r="AW34" s="120">
        <f t="shared" si="4"/>
        <v>3.2432570794949807</v>
      </c>
      <c r="AX34" s="121">
        <f t="shared" si="4"/>
        <v>3.3495316808369076</v>
      </c>
      <c r="AY34" s="119">
        <f t="shared" si="4"/>
        <v>3.1876427299110013</v>
      </c>
      <c r="AZ34" s="120">
        <f t="shared" si="4"/>
        <v>3.1850676134564697</v>
      </c>
      <c r="BA34" s="120">
        <f t="shared" si="4"/>
        <v>3.1795280092534233</v>
      </c>
      <c r="BB34" s="121">
        <f t="shared" si="4"/>
        <v>3.2845804500529399</v>
      </c>
    </row>
    <row r="35" spans="3:57" ht="24" customHeight="1" thickBot="1" x14ac:dyDescent="0.35">
      <c r="C35" s="71"/>
      <c r="D35" s="72"/>
      <c r="E35" s="73"/>
      <c r="F35" s="6"/>
      <c r="G35" s="7"/>
      <c r="H35" s="7"/>
      <c r="Q35" s="209"/>
      <c r="R35" s="84">
        <v>90</v>
      </c>
      <c r="S35" s="124">
        <f t="shared" si="1"/>
        <v>3.8019901042054465</v>
      </c>
      <c r="T35" s="125">
        <f t="shared" si="1"/>
        <v>3.7999167779645298</v>
      </c>
      <c r="U35" s="125">
        <f t="shared" si="1"/>
        <v>3.7954473977210137</v>
      </c>
      <c r="V35" s="128">
        <f t="shared" si="1"/>
        <v>3.9157879435148435</v>
      </c>
      <c r="W35" s="124">
        <f t="shared" si="1"/>
        <v>3.6273535475648209</v>
      </c>
      <c r="X35" s="125">
        <f t="shared" si="1"/>
        <v>3.6253049763376595</v>
      </c>
      <c r="Y35" s="125">
        <f t="shared" si="1"/>
        <v>3.6208896356125937</v>
      </c>
      <c r="Z35" s="126">
        <f t="shared" si="1"/>
        <v>3.7401084998605798</v>
      </c>
      <c r="AA35" s="127">
        <f t="shared" si="1"/>
        <v>3.4866503657090457</v>
      </c>
      <c r="AB35" s="125">
        <f t="shared" si="1"/>
        <v>3.4846333469180695</v>
      </c>
      <c r="AC35" s="125">
        <f t="shared" si="2"/>
        <v>3.480286482747041</v>
      </c>
      <c r="AD35" s="128">
        <f t="shared" si="2"/>
        <v>3.5978898405870909</v>
      </c>
      <c r="AE35" s="124">
        <f t="shared" si="2"/>
        <v>3.3695973787214415</v>
      </c>
      <c r="AF35" s="125">
        <f t="shared" si="2"/>
        <v>3.3676135979493376</v>
      </c>
      <c r="AG35" s="125">
        <f t="shared" si="2"/>
        <v>3.3633387094953289</v>
      </c>
      <c r="AH35" s="126">
        <f t="shared" si="2"/>
        <v>3.4791664283508061</v>
      </c>
      <c r="AI35" s="127">
        <f t="shared" si="2"/>
        <v>3.2698817598023959</v>
      </c>
      <c r="AJ35" s="125">
        <f t="shared" si="2"/>
        <v>3.2679308050014817</v>
      </c>
      <c r="AK35" s="125">
        <f t="shared" si="2"/>
        <v>3.2637269160520992</v>
      </c>
      <c r="AL35" s="128">
        <f t="shared" si="2"/>
        <v>3.3777618884506317</v>
      </c>
      <c r="AM35" s="124">
        <f t="shared" si="3"/>
        <v>3.1833680276111043</v>
      </c>
      <c r="AN35" s="125">
        <f t="shared" si="3"/>
        <v>3.1814486214420197</v>
      </c>
      <c r="AO35" s="125">
        <f t="shared" si="3"/>
        <v>3.1773129184599749</v>
      </c>
      <c r="AP35" s="126">
        <f t="shared" si="3"/>
        <v>3.2896011676927208</v>
      </c>
      <c r="AQ35" s="127">
        <f t="shared" si="3"/>
        <v>3.1072097107091805</v>
      </c>
      <c r="AR35" s="125">
        <f t="shared" si="3"/>
        <v>3.1053202521643626</v>
      </c>
      <c r="AS35" s="125">
        <f t="shared" si="3"/>
        <v>3.1012492415544735</v>
      </c>
      <c r="AT35" s="128">
        <f t="shared" si="3"/>
        <v>3.2118637777749122</v>
      </c>
      <c r="AU35" s="124">
        <f t="shared" si="3"/>
        <v>3.0393696987373455</v>
      </c>
      <c r="AV35" s="125">
        <f t="shared" si="3"/>
        <v>3.0375085107927928</v>
      </c>
      <c r="AW35" s="125">
        <f t="shared" si="4"/>
        <v>3.0334985467101103</v>
      </c>
      <c r="AX35" s="126">
        <f t="shared" si="4"/>
        <v>3.1425222091389484</v>
      </c>
      <c r="AY35" s="124">
        <f t="shared" si="4"/>
        <v>2.9783434002998188</v>
      </c>
      <c r="AZ35" s="125">
        <f t="shared" si="4"/>
        <v>2.9765088438626579</v>
      </c>
      <c r="BA35" s="125">
        <f t="shared" si="4"/>
        <v>2.9725563701310231</v>
      </c>
      <c r="BB35" s="126">
        <f t="shared" si="4"/>
        <v>3.0800734944111845</v>
      </c>
    </row>
    <row r="36" spans="3:57" ht="18" customHeight="1" thickTop="1" thickBot="1" x14ac:dyDescent="0.3">
      <c r="C36" s="22">
        <v>2</v>
      </c>
      <c r="D36" s="23" t="s">
        <v>14</v>
      </c>
      <c r="E36" s="150">
        <f>1000*5/384*(((E22*9.81)*$E5^4)/$H10)</f>
        <v>3.0682356207255279</v>
      </c>
      <c r="F36" s="8"/>
      <c r="G36" s="7"/>
      <c r="H36" s="7"/>
      <c r="Q36" s="110"/>
      <c r="R36" s="10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</row>
    <row r="37" spans="3:57" ht="18" customHeight="1" thickTop="1" x14ac:dyDescent="0.25">
      <c r="C37" s="76"/>
      <c r="D37" s="56" t="s">
        <v>45</v>
      </c>
      <c r="E37" s="77">
        <f>(((5*($H$10*10000))/($G22*(5/384)))^(1/4))/100</f>
        <v>3.3657644231405635</v>
      </c>
      <c r="F37" s="8"/>
      <c r="G37" s="7"/>
      <c r="H37" s="7"/>
      <c r="Q37" s="105" t="s">
        <v>59</v>
      </c>
      <c r="R37" s="110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</row>
    <row r="38" spans="3:57" ht="18" customHeight="1" x14ac:dyDescent="0.25">
      <c r="C38" s="74"/>
      <c r="D38" s="75"/>
      <c r="E38" s="70"/>
      <c r="F38" s="8"/>
      <c r="G38" s="7"/>
      <c r="H38" s="7"/>
      <c r="Q38" s="208" t="s">
        <v>49</v>
      </c>
      <c r="R38" s="82">
        <v>45</v>
      </c>
      <c r="S38" s="114">
        <f t="shared" ref="S38:AB41" si="5">(((5*($H$11*10000))/(((((VLOOKUP(S$31,$I$5:$J$15,2))*$R38)*S$30/2)+((($E$9*(1-0.088))+($E$16/$E$6))*(S$30/COS(S$31*PI()/180))/2)+$E$14)*(5/384)))^(1/4))/100</f>
        <v>4.2107661091143811</v>
      </c>
      <c r="T38" s="115">
        <f t="shared" si="5"/>
        <v>4.2051574332482167</v>
      </c>
      <c r="U38" s="115">
        <f t="shared" si="5"/>
        <v>4.1931415806978984</v>
      </c>
      <c r="V38" s="118">
        <f t="shared" si="5"/>
        <v>4.2743314122961582</v>
      </c>
      <c r="W38" s="114">
        <f t="shared" si="5"/>
        <v>4.0356392156736156</v>
      </c>
      <c r="X38" s="115">
        <f t="shared" si="5"/>
        <v>4.0299709853713157</v>
      </c>
      <c r="Y38" s="115">
        <f t="shared" si="5"/>
        <v>4.0178344483559245</v>
      </c>
      <c r="Z38" s="116">
        <f t="shared" si="5"/>
        <v>4.1000260635864603</v>
      </c>
      <c r="AA38" s="117">
        <f t="shared" si="5"/>
        <v>3.8917754006568241</v>
      </c>
      <c r="AB38" s="115">
        <f t="shared" si="5"/>
        <v>3.8861032426860564</v>
      </c>
      <c r="AC38" s="115">
        <f t="shared" ref="AC38:AL41" si="6">(((5*($H$11*10000))/(((((VLOOKUP(AC$31,$I$5:$J$15,2))*$R38)*AC$30/2)+((($E$9*(1-0.088))+($E$16/$E$6))*(AC$30/COS(AC$31*PI()/180))/2)+$E$14)*(5/384)))^(1/4))/100</f>
        <v>3.873963330391859</v>
      </c>
      <c r="AD38" s="118">
        <f t="shared" si="6"/>
        <v>3.9563143687161211</v>
      </c>
      <c r="AE38" s="114">
        <f t="shared" si="6"/>
        <v>3.7703757742849207</v>
      </c>
      <c r="AF38" s="115">
        <f t="shared" si="6"/>
        <v>3.7647285430008797</v>
      </c>
      <c r="AG38" s="115">
        <f t="shared" si="6"/>
        <v>3.752645795675607</v>
      </c>
      <c r="AH38" s="116">
        <f t="shared" si="6"/>
        <v>3.8347129301330751</v>
      </c>
      <c r="AI38" s="117">
        <f t="shared" si="6"/>
        <v>3.6658232189144382</v>
      </c>
      <c r="AJ38" s="115">
        <f t="shared" si="6"/>
        <v>3.6602162596989753</v>
      </c>
      <c r="AK38" s="115">
        <f t="shared" si="6"/>
        <v>3.6482226579245896</v>
      </c>
      <c r="AL38" s="118">
        <f t="shared" si="6"/>
        <v>3.72976566884453</v>
      </c>
      <c r="AM38" s="114">
        <f t="shared" ref="AM38:AV41" si="7">(((5*($H$11*10000))/(((((VLOOKUP(AM$31,$I$5:$J$15,2))*$R38)*AM$30/2)+((($E$9*(1-0.088))+($E$16/$E$6))*(AM$30/COS(AM$31*PI()/180))/2)+$E$14)*(5/384)))^(1/4))/100</f>
        <v>3.5743276220946898</v>
      </c>
      <c r="AN38" s="115">
        <f t="shared" si="7"/>
        <v>3.5687690117626882</v>
      </c>
      <c r="AO38" s="115">
        <f t="shared" si="7"/>
        <v>3.5568812156891481</v>
      </c>
      <c r="AP38" s="116">
        <f t="shared" si="7"/>
        <v>3.6377701241727021</v>
      </c>
      <c r="AQ38" s="117">
        <f t="shared" si="7"/>
        <v>3.4932191219146511</v>
      </c>
      <c r="AR38" s="115">
        <f t="shared" si="7"/>
        <v>3.4877128445315049</v>
      </c>
      <c r="AS38" s="115">
        <f t="shared" si="7"/>
        <v>3.4759389160377903</v>
      </c>
      <c r="AT38" s="118">
        <f t="shared" si="7"/>
        <v>3.5561064028577669</v>
      </c>
      <c r="AU38" s="114">
        <f t="shared" si="7"/>
        <v>3.4205510370660064</v>
      </c>
      <c r="AV38" s="115">
        <f t="shared" si="7"/>
        <v>3.4150986997301569</v>
      </c>
      <c r="AW38" s="115">
        <f t="shared" ref="AW38:BB41" si="8">(((5*($H$11*10000))/(((((VLOOKUP(AW$31,$I$5:$J$15,2))*$R38)*AW$30/2)+((($E$9*(1-0.088))+($E$16/$E$6))*(AW$30/COS(AW$31*PI()/180))/2)+$E$14)*(5/384)))^(1/4))/100</f>
        <v>3.4034417260772822</v>
      </c>
      <c r="AX38" s="116">
        <f t="shared" si="8"/>
        <v>3.4828572571085119</v>
      </c>
      <c r="AY38" s="114">
        <f t="shared" si="8"/>
        <v>3.3548633278105147</v>
      </c>
      <c r="AZ38" s="115">
        <f t="shared" si="8"/>
        <v>3.3494651316397972</v>
      </c>
      <c r="BA38" s="115">
        <f t="shared" si="8"/>
        <v>3.3379252714839374</v>
      </c>
      <c r="BB38" s="116">
        <f t="shared" si="8"/>
        <v>3.4165803579605769</v>
      </c>
    </row>
    <row r="39" spans="3:57" ht="18" customHeight="1" x14ac:dyDescent="0.25">
      <c r="C39" s="74"/>
      <c r="D39" s="75"/>
      <c r="E39" s="70"/>
      <c r="F39" s="8"/>
      <c r="G39" s="7"/>
      <c r="H39" s="7"/>
      <c r="Q39" s="209"/>
      <c r="R39" s="83">
        <v>55</v>
      </c>
      <c r="S39" s="119">
        <f t="shared" si="5"/>
        <v>4.0870217560553685</v>
      </c>
      <c r="T39" s="120">
        <f t="shared" si="5"/>
        <v>4.0821883645612589</v>
      </c>
      <c r="U39" s="120">
        <f t="shared" si="5"/>
        <v>4.0718213197992972</v>
      </c>
      <c r="V39" s="123">
        <f t="shared" si="5"/>
        <v>4.162266644656639</v>
      </c>
      <c r="W39" s="119">
        <f t="shared" si="5"/>
        <v>3.9110437314862798</v>
      </c>
      <c r="X39" s="120">
        <f t="shared" si="5"/>
        <v>3.9061961093296036</v>
      </c>
      <c r="Y39" s="120">
        <f t="shared" si="5"/>
        <v>3.8958031779322901</v>
      </c>
      <c r="Z39" s="121">
        <f t="shared" si="5"/>
        <v>3.9866920027456696</v>
      </c>
      <c r="AA39" s="122">
        <f t="shared" si="5"/>
        <v>3.7674288248833996</v>
      </c>
      <c r="AB39" s="120">
        <f t="shared" si="5"/>
        <v>3.762604602842182</v>
      </c>
      <c r="AC39" s="120">
        <f t="shared" si="6"/>
        <v>3.7522651677320202</v>
      </c>
      <c r="AD39" s="123">
        <f t="shared" si="6"/>
        <v>3.8428432037476443</v>
      </c>
      <c r="AE39" s="119">
        <f t="shared" si="6"/>
        <v>3.6468284314634047</v>
      </c>
      <c r="AF39" s="120">
        <f t="shared" si="6"/>
        <v>3.6420455268978653</v>
      </c>
      <c r="AG39" s="120">
        <f t="shared" si="6"/>
        <v>3.631797137424059</v>
      </c>
      <c r="AH39" s="121">
        <f t="shared" si="6"/>
        <v>3.7216956405190085</v>
      </c>
      <c r="AI39" s="122">
        <f t="shared" si="6"/>
        <v>3.5433535999577805</v>
      </c>
      <c r="AJ39" s="120">
        <f t="shared" si="6"/>
        <v>3.5386204194022293</v>
      </c>
      <c r="AK39" s="120">
        <f t="shared" si="6"/>
        <v>3.5284805033071067</v>
      </c>
      <c r="AL39" s="123">
        <f t="shared" si="6"/>
        <v>3.6175191239265478</v>
      </c>
      <c r="AM39" s="119">
        <f t="shared" si="7"/>
        <v>3.4530709646956241</v>
      </c>
      <c r="AN39" s="120">
        <f t="shared" si="7"/>
        <v>3.4483910339692314</v>
      </c>
      <c r="AO39" s="120">
        <f t="shared" si="7"/>
        <v>3.4383667278081238</v>
      </c>
      <c r="AP39" s="121">
        <f t="shared" si="7"/>
        <v>3.5264631492444867</v>
      </c>
      <c r="AQ39" s="122">
        <f t="shared" si="7"/>
        <v>3.3732318440319626</v>
      </c>
      <c r="AR39" s="120">
        <f t="shared" si="7"/>
        <v>3.3686060858358893</v>
      </c>
      <c r="AS39" s="120">
        <f t="shared" si="7"/>
        <v>3.3586990597709501</v>
      </c>
      <c r="AT39" s="123">
        <f t="shared" si="7"/>
        <v>3.4458241223329673</v>
      </c>
      <c r="AU39" s="119">
        <f t="shared" si="7"/>
        <v>3.3018450233579504</v>
      </c>
      <c r="AV39" s="120">
        <f t="shared" si="7"/>
        <v>3.2972729466062982</v>
      </c>
      <c r="AW39" s="120">
        <f t="shared" si="8"/>
        <v>3.2874819179632881</v>
      </c>
      <c r="AX39" s="121">
        <f t="shared" si="8"/>
        <v>3.3736359550698167</v>
      </c>
      <c r="AY39" s="119">
        <f t="shared" si="8"/>
        <v>3.237425030293315</v>
      </c>
      <c r="AZ39" s="120">
        <f t="shared" si="8"/>
        <v>3.2329053794199463</v>
      </c>
      <c r="BA39" s="120">
        <f t="shared" si="8"/>
        <v>3.2232274814263469</v>
      </c>
      <c r="BB39" s="121">
        <f t="shared" si="8"/>
        <v>3.3084272628686553</v>
      </c>
    </row>
    <row r="40" spans="3:57" ht="18" customHeight="1" x14ac:dyDescent="0.25">
      <c r="C40" s="74"/>
      <c r="D40" s="75"/>
      <c r="E40" s="70"/>
      <c r="F40" s="8"/>
      <c r="G40" s="7"/>
      <c r="H40" s="7"/>
      <c r="Q40" s="209"/>
      <c r="R40" s="83">
        <v>65</v>
      </c>
      <c r="S40" s="119">
        <f t="shared" si="5"/>
        <v>3.9795588236508421</v>
      </c>
      <c r="T40" s="120">
        <f t="shared" si="5"/>
        <v>3.9753270585313505</v>
      </c>
      <c r="U40" s="120">
        <f t="shared" si="5"/>
        <v>3.9662419296592746</v>
      </c>
      <c r="V40" s="123">
        <f t="shared" si="5"/>
        <v>4.0635055664369535</v>
      </c>
      <c r="W40" s="119">
        <f t="shared" si="5"/>
        <v>3.8035806535990564</v>
      </c>
      <c r="X40" s="120">
        <f t="shared" si="5"/>
        <v>3.7993620343675101</v>
      </c>
      <c r="Y40" s="120">
        <f t="shared" si="5"/>
        <v>3.7903083807141349</v>
      </c>
      <c r="Z40" s="121">
        <f t="shared" si="5"/>
        <v>3.8874712010469601</v>
      </c>
      <c r="AA40" s="122">
        <f t="shared" si="5"/>
        <v>3.6607102838988443</v>
      </c>
      <c r="AB40" s="120">
        <f t="shared" si="5"/>
        <v>3.6565302518797527</v>
      </c>
      <c r="AC40" s="120">
        <f t="shared" si="6"/>
        <v>3.6475617166388177</v>
      </c>
      <c r="AD40" s="123">
        <f t="shared" si="6"/>
        <v>3.7439793351952853</v>
      </c>
      <c r="AE40" s="119">
        <f t="shared" si="6"/>
        <v>3.54119233239649</v>
      </c>
      <c r="AF40" s="120">
        <f t="shared" si="6"/>
        <v>3.5370616631326839</v>
      </c>
      <c r="AG40" s="120">
        <f t="shared" si="6"/>
        <v>3.528200749854816</v>
      </c>
      <c r="AH40" s="121">
        <f t="shared" si="6"/>
        <v>3.6235867043760459</v>
      </c>
      <c r="AI40" s="122">
        <f t="shared" si="6"/>
        <v>3.438945682626616</v>
      </c>
      <c r="AJ40" s="120">
        <f t="shared" si="6"/>
        <v>3.4348684025964298</v>
      </c>
      <c r="AK40" s="120">
        <f t="shared" si="6"/>
        <v>3.4261233320406768</v>
      </c>
      <c r="AL40" s="123">
        <f t="shared" si="6"/>
        <v>3.5203588581918734</v>
      </c>
      <c r="AM40" s="119">
        <f t="shared" si="7"/>
        <v>3.3499406755910401</v>
      </c>
      <c r="AN40" s="120">
        <f t="shared" si="7"/>
        <v>3.3459175334509501</v>
      </c>
      <c r="AO40" s="120">
        <f t="shared" si="7"/>
        <v>3.3372896179823703</v>
      </c>
      <c r="AP40" s="121">
        <f t="shared" si="7"/>
        <v>3.4303391783514745</v>
      </c>
      <c r="AQ40" s="122">
        <f t="shared" si="7"/>
        <v>3.2713787719231187</v>
      </c>
      <c r="AR40" s="120">
        <f t="shared" si="7"/>
        <v>3.2674088882588741</v>
      </c>
      <c r="AS40" s="120">
        <f t="shared" si="7"/>
        <v>3.258896028347924</v>
      </c>
      <c r="AT40" s="123">
        <f t="shared" si="7"/>
        <v>3.3507666436499361</v>
      </c>
      <c r="AU40" s="119">
        <f t="shared" si="7"/>
        <v>3.2012427552220144</v>
      </c>
      <c r="AV40" s="120">
        <f t="shared" si="7"/>
        <v>3.1973244527388971</v>
      </c>
      <c r="AW40" s="120">
        <f t="shared" si="8"/>
        <v>3.1889228918276356</v>
      </c>
      <c r="AX40" s="121">
        <f t="shared" si="8"/>
        <v>3.2796433822350086</v>
      </c>
      <c r="AY40" s="119">
        <f t="shared" si="8"/>
        <v>3.1380339403776678</v>
      </c>
      <c r="AZ40" s="120">
        <f t="shared" si="8"/>
        <v>3.1341651783710383</v>
      </c>
      <c r="BA40" s="120">
        <f t="shared" si="8"/>
        <v>3.1258704183598023</v>
      </c>
      <c r="BB40" s="121">
        <f t="shared" si="8"/>
        <v>3.2154803569306538</v>
      </c>
    </row>
    <row r="41" spans="3:57" ht="24" customHeight="1" thickBot="1" x14ac:dyDescent="0.3">
      <c r="C41" s="71"/>
      <c r="D41" s="72"/>
      <c r="E41" s="73"/>
      <c r="F41" s="8"/>
      <c r="G41" s="7"/>
      <c r="H41" s="7"/>
      <c r="Q41" s="209"/>
      <c r="R41" s="84">
        <v>90</v>
      </c>
      <c r="S41" s="124">
        <f t="shared" si="5"/>
        <v>3.7615692884715473</v>
      </c>
      <c r="T41" s="125">
        <f t="shared" si="5"/>
        <v>3.758374625737265</v>
      </c>
      <c r="U41" s="125">
        <f t="shared" si="5"/>
        <v>3.7515044905359418</v>
      </c>
      <c r="V41" s="128">
        <f t="shared" si="5"/>
        <v>3.8593662154482176</v>
      </c>
      <c r="W41" s="124">
        <f t="shared" si="5"/>
        <v>3.5874508388615998</v>
      </c>
      <c r="X41" s="125">
        <f t="shared" si="5"/>
        <v>3.5843002767767893</v>
      </c>
      <c r="Y41" s="125">
        <f t="shared" si="5"/>
        <v>3.5775265213996419</v>
      </c>
      <c r="Z41" s="126">
        <f t="shared" si="5"/>
        <v>3.6841249633193853</v>
      </c>
      <c r="AA41" s="127">
        <f t="shared" si="5"/>
        <v>3.4473869137374153</v>
      </c>
      <c r="AB41" s="125">
        <f t="shared" si="5"/>
        <v>3.4442890133020785</v>
      </c>
      <c r="AC41" s="125">
        <f t="shared" si="6"/>
        <v>3.4376295498396128</v>
      </c>
      <c r="AD41" s="128">
        <f t="shared" si="6"/>
        <v>3.5426034978254051</v>
      </c>
      <c r="AE41" s="124">
        <f t="shared" si="6"/>
        <v>3.3309989822979302</v>
      </c>
      <c r="AF41" s="125">
        <f t="shared" si="6"/>
        <v>3.3279551542573445</v>
      </c>
      <c r="AG41" s="125">
        <f t="shared" si="6"/>
        <v>3.3214127087182197</v>
      </c>
      <c r="AH41" s="126">
        <f t="shared" si="6"/>
        <v>3.4246696551009963</v>
      </c>
      <c r="AI41" s="127">
        <f t="shared" si="6"/>
        <v>3.2319357687179404</v>
      </c>
      <c r="AJ41" s="125">
        <f t="shared" si="6"/>
        <v>3.2289446033115099</v>
      </c>
      <c r="AK41" s="125">
        <f t="shared" si="6"/>
        <v>3.2225159436056425</v>
      </c>
      <c r="AL41" s="128">
        <f t="shared" si="6"/>
        <v>3.32407412471848</v>
      </c>
      <c r="AM41" s="124">
        <f t="shared" si="7"/>
        <v>3.1460463925741489</v>
      </c>
      <c r="AN41" s="125">
        <f t="shared" si="7"/>
        <v>3.143105393923002</v>
      </c>
      <c r="AO41" s="125">
        <f t="shared" si="7"/>
        <v>3.1367850165053608</v>
      </c>
      <c r="AP41" s="126">
        <f t="shared" si="7"/>
        <v>3.2367086767947546</v>
      </c>
      <c r="AQ41" s="127">
        <f t="shared" si="7"/>
        <v>3.0704790000764199</v>
      </c>
      <c r="AR41" s="125">
        <f t="shared" si="7"/>
        <v>3.0675853293909636</v>
      </c>
      <c r="AS41" s="125">
        <f t="shared" si="7"/>
        <v>3.0613670336690664</v>
      </c>
      <c r="AT41" s="128">
        <f t="shared" si="7"/>
        <v>3.1597378917369081</v>
      </c>
      <c r="AU41" s="124">
        <f t="shared" si="7"/>
        <v>3.0031956084262181</v>
      </c>
      <c r="AV41" s="125">
        <f t="shared" si="7"/>
        <v>3.0003464120818135</v>
      </c>
      <c r="AW41" s="125">
        <f t="shared" si="8"/>
        <v>2.994223992012369</v>
      </c>
      <c r="AX41" s="126">
        <f t="shared" si="8"/>
        <v>3.091128143740832</v>
      </c>
      <c r="AY41" s="124">
        <f t="shared" si="8"/>
        <v>2.942692780025725</v>
      </c>
      <c r="AZ41" s="125">
        <f t="shared" si="8"/>
        <v>2.9398853323309559</v>
      </c>
      <c r="BA41" s="125">
        <f t="shared" si="8"/>
        <v>2.9338528749265471</v>
      </c>
      <c r="BB41" s="126">
        <f t="shared" si="8"/>
        <v>3.0293747328737317</v>
      </c>
    </row>
    <row r="42" spans="3:57" ht="18" customHeight="1" thickTop="1" x14ac:dyDescent="0.3">
      <c r="C42" s="22">
        <v>3</v>
      </c>
      <c r="D42" s="23" t="s">
        <v>15</v>
      </c>
      <c r="E42" s="150">
        <f>1000*5/384*(((E24*9.81)*$E5^4)/$H11)</f>
        <v>1.6102386151832306</v>
      </c>
      <c r="F42" s="6"/>
      <c r="G42" s="7"/>
      <c r="H42" s="7"/>
      <c r="Q42" s="111"/>
      <c r="R42" s="112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</row>
    <row r="43" spans="3:57" ht="18" hidden="1" customHeight="1" thickTop="1" x14ac:dyDescent="0.3">
      <c r="C43" s="76"/>
      <c r="D43" s="56" t="s">
        <v>45</v>
      </c>
      <c r="E43" s="77">
        <f>(((5*($H$11*10000))/($G24*(5/384)))^(1/4))/100</f>
        <v>3.9650889848563757</v>
      </c>
      <c r="F43" s="6"/>
      <c r="G43" s="7"/>
      <c r="H43" s="7"/>
      <c r="Q43" s="152"/>
      <c r="R43" s="10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</row>
    <row r="44" spans="3:57" ht="18" customHeight="1" x14ac:dyDescent="0.3">
      <c r="C44" s="74"/>
      <c r="D44" s="75"/>
      <c r="E44" s="70"/>
      <c r="F44" s="6"/>
      <c r="G44" s="7"/>
      <c r="H44" s="7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</row>
    <row r="45" spans="3:57" ht="18" customHeight="1" x14ac:dyDescent="0.3">
      <c r="C45" s="74"/>
      <c r="D45" s="75"/>
      <c r="E45" s="70"/>
      <c r="F45" s="6"/>
      <c r="G45" s="7"/>
      <c r="H45" s="7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</row>
    <row r="46" spans="3:57" ht="18" customHeight="1" x14ac:dyDescent="0.3">
      <c r="C46" s="74"/>
      <c r="D46" s="75"/>
      <c r="E46" s="70"/>
      <c r="F46" s="6"/>
      <c r="G46" s="7"/>
      <c r="H46" s="7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</row>
    <row r="47" spans="3:57" ht="24" customHeight="1" thickBot="1" x14ac:dyDescent="0.35">
      <c r="C47" s="71"/>
      <c r="D47" s="72"/>
      <c r="E47" s="73"/>
      <c r="F47" s="6"/>
      <c r="G47" s="7"/>
      <c r="H47" s="7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</row>
    <row r="48" spans="3:57" ht="18" customHeight="1" thickTop="1" thickBot="1" x14ac:dyDescent="0.3">
      <c r="C48" s="24">
        <v>4</v>
      </c>
      <c r="D48" s="25" t="s">
        <v>16</v>
      </c>
      <c r="E48" s="151">
        <f>1000*5/384*(((E26*9.81)*$E5^4)/$H11)</f>
        <v>1.7182111597369469</v>
      </c>
      <c r="F48" s="8"/>
      <c r="G48" s="7"/>
      <c r="H48" s="7"/>
      <c r="Q48" s="110"/>
      <c r="R48" s="10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0"/>
      <c r="BD48" s="110"/>
      <c r="BE48" s="110"/>
    </row>
    <row r="49" spans="4:5" ht="18" hidden="1" customHeight="1" thickTop="1" x14ac:dyDescent="0.25">
      <c r="D49" s="56" t="s">
        <v>45</v>
      </c>
      <c r="E49" s="57">
        <f>(((5*($H$11*10000))/($G26*(5/384)))^(1/4))/100</f>
        <v>3.8917754006568241</v>
      </c>
    </row>
    <row r="50" spans="4:5" ht="18" customHeight="1" thickTop="1" x14ac:dyDescent="0.25"/>
    <row r="51" spans="4:5" ht="18" customHeight="1" x14ac:dyDescent="0.25"/>
    <row r="52" spans="4:5" ht="18" customHeight="1" x14ac:dyDescent="0.25"/>
    <row r="53" spans="4:5" ht="18" customHeight="1" x14ac:dyDescent="0.25"/>
    <row r="54" spans="4:5" ht="20.100000000000001" customHeight="1" x14ac:dyDescent="0.25"/>
    <row r="55" spans="4:5" ht="20.100000000000001" customHeight="1" x14ac:dyDescent="0.25"/>
    <row r="56" spans="4:5" ht="20.100000000000001" customHeight="1" x14ac:dyDescent="0.25"/>
    <row r="57" spans="4:5" ht="20.100000000000001" customHeight="1" x14ac:dyDescent="0.25"/>
    <row r="58" spans="4:5" ht="20.100000000000001" customHeight="1" x14ac:dyDescent="0.25"/>
    <row r="59" spans="4:5" ht="20.100000000000001" customHeight="1" x14ac:dyDescent="0.25"/>
    <row r="60" spans="4:5" ht="20.100000000000001" customHeight="1" x14ac:dyDescent="0.25"/>
    <row r="61" spans="4:5" ht="20.100000000000001" customHeight="1" x14ac:dyDescent="0.25"/>
    <row r="62" spans="4:5" ht="20.100000000000001" customHeight="1" x14ac:dyDescent="0.25"/>
    <row r="63" spans="4:5" ht="20.100000000000001" customHeight="1" x14ac:dyDescent="0.25"/>
    <row r="64" spans="4:5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</sheetData>
  <sheetProtection algorithmName="SHA-512" hashValue="tfSA7+XjkIFbQPPKFR7t0uIu6kAmqEsRyoU7RDLeQhIa9n8CR5yOe2oq/CjJ/lhl2wDO7veWpslkLX7Y7Uol5Q==" saltValue="m1VXNDi31FZzuDAs1D5/Ow==" spinCount="100000" sheet="1" objects="1" scenarios="1"/>
  <mergeCells count="16">
    <mergeCell ref="C21:C22"/>
    <mergeCell ref="C23:C24"/>
    <mergeCell ref="C25:C26"/>
    <mergeCell ref="C28:D28"/>
    <mergeCell ref="D29:E29"/>
    <mergeCell ref="L7:N7"/>
    <mergeCell ref="L8:N8"/>
    <mergeCell ref="L9:N9"/>
    <mergeCell ref="Q38:Q41"/>
    <mergeCell ref="Q32:Q35"/>
    <mergeCell ref="Q30:R30"/>
    <mergeCell ref="C19:C20"/>
    <mergeCell ref="I19:K19"/>
    <mergeCell ref="I20:K20"/>
    <mergeCell ref="B2:E2"/>
    <mergeCell ref="I2:K2"/>
  </mergeCells>
  <conditionalFormatting sqref="E30:E47">
    <cfRule type="cellIs" dxfId="1" priority="1" stopIfTrue="1" operator="greaterThan">
      <formula>$E$28</formula>
    </cfRule>
  </conditionalFormatting>
  <conditionalFormatting sqref="E48">
    <cfRule type="cellIs" dxfId="0" priority="2" stopIfTrue="1" operator="greaterThan">
      <formula>$E$28</formula>
    </cfRule>
  </conditionalFormatting>
  <pageMargins left="0.39370078740157483" right="0" top="0.39370078740157483" bottom="0" header="0" footer="0"/>
  <pageSetup paperSize="9" scale="5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PORTEE sabliere_vitrage</vt:lpstr>
      <vt:lpstr>PORTEE-renf L_vitrage</vt:lpstr>
      <vt:lpstr>PORTEE sabliere_plaque</vt:lpstr>
      <vt:lpstr>PORTEE-renf L_plaque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2020-10-05T15:07:00Z</cp:lastPrinted>
  <dcterms:created xsi:type="dcterms:W3CDTF">2007-01-31T10:45:57Z</dcterms:created>
  <dcterms:modified xsi:type="dcterms:W3CDTF">2021-02-18T09:03:53Z</dcterms:modified>
</cp:coreProperties>
</file>