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VARIANT/INERTIES/CALCULS/SABLIERE/"/>
    </mc:Choice>
  </mc:AlternateContent>
  <xr:revisionPtr revIDLastSave="9" documentId="13_ncr:1_{3872A147-39E9-4CF1-86AD-67454A883287}" xr6:coauthVersionLast="46" xr6:coauthVersionMax="46" xr10:uidLastSave="{0CB8B609-8A71-45D5-8EB2-C0E57500777C}"/>
  <bookViews>
    <workbookView xWindow="-108" yWindow="-108" windowWidth="23256" windowHeight="12576" tabRatio="818" xr2:uid="{00000000-000D-0000-FFFF-FFFF00000000}"/>
  </bookViews>
  <sheets>
    <sheet name="PORTEE sabliere_vitrage" sheetId="3" r:id="rId1"/>
    <sheet name="PORTEE-renf L_vitrage" sheetId="8" state="hidden" r:id="rId2"/>
    <sheet name="PORTEE sabliere_plaque" sheetId="9" r:id="rId3"/>
    <sheet name="PORTEE-renf L_plaque" sheetId="10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50" i="9" l="1"/>
  <c r="BI50" i="9"/>
  <c r="BJ50" i="9"/>
  <c r="BK50" i="9"/>
  <c r="BH51" i="9"/>
  <c r="BI51" i="9"/>
  <c r="BJ51" i="9"/>
  <c r="BK51" i="9"/>
  <c r="BH52" i="9"/>
  <c r="BI52" i="9"/>
  <c r="BJ52" i="9"/>
  <c r="BK52" i="9"/>
  <c r="BH53" i="9"/>
  <c r="BI53" i="9"/>
  <c r="BJ53" i="9"/>
  <c r="BK53" i="9"/>
  <c r="BH54" i="9"/>
  <c r="BI54" i="9"/>
  <c r="BJ54" i="9"/>
  <c r="BK54" i="9"/>
  <c r="BC50" i="9"/>
  <c r="BD50" i="9"/>
  <c r="BE50" i="9"/>
  <c r="BF50" i="9"/>
  <c r="BC51" i="9"/>
  <c r="BD51" i="9"/>
  <c r="BE51" i="9"/>
  <c r="BF51" i="9"/>
  <c r="BC52" i="9"/>
  <c r="BD52" i="9"/>
  <c r="BE52" i="9"/>
  <c r="BF52" i="9"/>
  <c r="BC53" i="9"/>
  <c r="BD53" i="9"/>
  <c r="BE53" i="9"/>
  <c r="BF53" i="9"/>
  <c r="BC54" i="9"/>
  <c r="BD54" i="9"/>
  <c r="BE54" i="9"/>
  <c r="BF54" i="9"/>
  <c r="BH38" i="9"/>
  <c r="BI38" i="9"/>
  <c r="BJ38" i="9"/>
  <c r="BK38" i="9"/>
  <c r="BH39" i="9"/>
  <c r="BI39" i="9"/>
  <c r="BJ39" i="9"/>
  <c r="BK39" i="9"/>
  <c r="BH40" i="9"/>
  <c r="BI40" i="9"/>
  <c r="BJ40" i="9"/>
  <c r="BK40" i="9"/>
  <c r="BH41" i="9"/>
  <c r="BI41" i="9"/>
  <c r="BJ41" i="9"/>
  <c r="BK41" i="9"/>
  <c r="BH42" i="9"/>
  <c r="BI42" i="9"/>
  <c r="BJ42" i="9"/>
  <c r="BK42" i="9"/>
  <c r="BC38" i="9"/>
  <c r="BD38" i="9"/>
  <c r="BE38" i="9"/>
  <c r="BF38" i="9"/>
  <c r="BC39" i="9"/>
  <c r="BD39" i="9"/>
  <c r="BE39" i="9"/>
  <c r="BF39" i="9"/>
  <c r="BC40" i="9"/>
  <c r="BD40" i="9"/>
  <c r="BE40" i="9"/>
  <c r="BF40" i="9"/>
  <c r="BC41" i="9"/>
  <c r="BD41" i="9"/>
  <c r="BE41" i="9"/>
  <c r="BF41" i="9"/>
  <c r="BC42" i="9"/>
  <c r="BD42" i="9"/>
  <c r="BE42" i="9"/>
  <c r="BF42" i="9"/>
  <c r="AX50" i="9"/>
  <c r="AY50" i="9"/>
  <c r="AZ50" i="9"/>
  <c r="BA50" i="9"/>
  <c r="AX51" i="9"/>
  <c r="AY51" i="9"/>
  <c r="AZ51" i="9"/>
  <c r="BA51" i="9"/>
  <c r="AX52" i="9"/>
  <c r="AY52" i="9"/>
  <c r="AZ52" i="9"/>
  <c r="BA52" i="9"/>
  <c r="AX53" i="9"/>
  <c r="AY53" i="9"/>
  <c r="AZ53" i="9"/>
  <c r="BA53" i="9"/>
  <c r="AX54" i="9"/>
  <c r="AY54" i="9"/>
  <c r="AZ54" i="9"/>
  <c r="BA54" i="9"/>
  <c r="AX38" i="9"/>
  <c r="AY38" i="9"/>
  <c r="AZ38" i="9"/>
  <c r="BA38" i="9"/>
  <c r="AX39" i="9"/>
  <c r="AY39" i="9"/>
  <c r="AZ39" i="9"/>
  <c r="BA39" i="9"/>
  <c r="AX40" i="9"/>
  <c r="AY40" i="9"/>
  <c r="AZ40" i="9"/>
  <c r="BA40" i="9"/>
  <c r="AX41" i="9"/>
  <c r="AY41" i="9"/>
  <c r="AZ41" i="9"/>
  <c r="BA41" i="9"/>
  <c r="AX42" i="9"/>
  <c r="AY42" i="9"/>
  <c r="AZ42" i="9"/>
  <c r="BA42" i="9"/>
  <c r="AS50" i="9"/>
  <c r="AT50" i="9"/>
  <c r="AU50" i="9"/>
  <c r="AV50" i="9"/>
  <c r="AS51" i="9"/>
  <c r="AT51" i="9"/>
  <c r="AU51" i="9"/>
  <c r="AV51" i="9"/>
  <c r="AS52" i="9"/>
  <c r="AT52" i="9"/>
  <c r="AU52" i="9"/>
  <c r="AV52" i="9"/>
  <c r="AS53" i="9"/>
  <c r="AT53" i="9"/>
  <c r="AU53" i="9"/>
  <c r="AV53" i="9"/>
  <c r="AS54" i="9"/>
  <c r="AT54" i="9"/>
  <c r="AU54" i="9"/>
  <c r="AV54" i="9"/>
  <c r="AS38" i="9"/>
  <c r="AT38" i="9"/>
  <c r="AU38" i="9"/>
  <c r="AV38" i="9"/>
  <c r="AS39" i="9"/>
  <c r="AT39" i="9"/>
  <c r="AU39" i="9"/>
  <c r="AV39" i="9"/>
  <c r="AS40" i="9"/>
  <c r="AT40" i="9"/>
  <c r="AU40" i="9"/>
  <c r="AV40" i="9"/>
  <c r="AS41" i="9"/>
  <c r="AT41" i="9"/>
  <c r="AU41" i="9"/>
  <c r="AV41" i="9"/>
  <c r="AS42" i="9"/>
  <c r="AT42" i="9"/>
  <c r="AU42" i="9"/>
  <c r="AV42" i="9"/>
  <c r="AN50" i="9"/>
  <c r="AO50" i="9"/>
  <c r="AP50" i="9"/>
  <c r="AQ50" i="9"/>
  <c r="AN51" i="9"/>
  <c r="AO51" i="9"/>
  <c r="AP51" i="9"/>
  <c r="AQ51" i="9"/>
  <c r="AN52" i="9"/>
  <c r="AO52" i="9"/>
  <c r="AP52" i="9"/>
  <c r="AQ52" i="9"/>
  <c r="AN53" i="9"/>
  <c r="AO53" i="9"/>
  <c r="AP53" i="9"/>
  <c r="AQ53" i="9"/>
  <c r="AN54" i="9"/>
  <c r="AO54" i="9"/>
  <c r="AP54" i="9"/>
  <c r="AQ54" i="9"/>
  <c r="AN38" i="9"/>
  <c r="AO38" i="9"/>
  <c r="AP38" i="9"/>
  <c r="AQ38" i="9"/>
  <c r="AN39" i="9"/>
  <c r="AO39" i="9"/>
  <c r="AP39" i="9"/>
  <c r="AQ39" i="9"/>
  <c r="AN40" i="9"/>
  <c r="AO40" i="9"/>
  <c r="AP40" i="9"/>
  <c r="AQ40" i="9"/>
  <c r="AN41" i="9"/>
  <c r="AO41" i="9"/>
  <c r="AP41" i="9"/>
  <c r="AQ41" i="9"/>
  <c r="AN42" i="9"/>
  <c r="AO42" i="9"/>
  <c r="AP42" i="9"/>
  <c r="AQ42" i="9"/>
  <c r="AI50" i="9"/>
  <c r="AJ50" i="9"/>
  <c r="AK50" i="9"/>
  <c r="AL50" i="9"/>
  <c r="AI51" i="9"/>
  <c r="AJ51" i="9"/>
  <c r="AK51" i="9"/>
  <c r="AL51" i="9"/>
  <c r="AI52" i="9"/>
  <c r="AJ52" i="9"/>
  <c r="AK52" i="9"/>
  <c r="AL52" i="9"/>
  <c r="AI53" i="9"/>
  <c r="AJ53" i="9"/>
  <c r="AK53" i="9"/>
  <c r="AL53" i="9"/>
  <c r="AI54" i="9"/>
  <c r="AJ54" i="9"/>
  <c r="AK54" i="9"/>
  <c r="AL54" i="9"/>
  <c r="AI38" i="9"/>
  <c r="AJ38" i="9"/>
  <c r="AK38" i="9"/>
  <c r="AL38" i="9"/>
  <c r="AI39" i="9"/>
  <c r="AJ39" i="9"/>
  <c r="AK39" i="9"/>
  <c r="AL39" i="9"/>
  <c r="AI40" i="9"/>
  <c r="AJ40" i="9"/>
  <c r="AK40" i="9"/>
  <c r="AL40" i="9"/>
  <c r="AI41" i="9"/>
  <c r="AJ41" i="9"/>
  <c r="AK41" i="9"/>
  <c r="AL41" i="9"/>
  <c r="AI42" i="9"/>
  <c r="AJ42" i="9"/>
  <c r="AK42" i="9"/>
  <c r="AL42" i="9"/>
  <c r="AD38" i="9"/>
  <c r="AE38" i="9"/>
  <c r="AF38" i="9"/>
  <c r="AG38" i="9"/>
  <c r="AD39" i="9"/>
  <c r="AE39" i="9"/>
  <c r="AF39" i="9"/>
  <c r="AG39" i="9"/>
  <c r="AD40" i="9"/>
  <c r="AE40" i="9"/>
  <c r="AF40" i="9"/>
  <c r="AG40" i="9"/>
  <c r="AD41" i="9"/>
  <c r="AE41" i="9"/>
  <c r="AF41" i="9"/>
  <c r="AG41" i="9"/>
  <c r="AD42" i="9"/>
  <c r="AE42" i="9"/>
  <c r="AF42" i="9"/>
  <c r="AG42" i="9"/>
  <c r="Y38" i="9"/>
  <c r="Z38" i="9"/>
  <c r="AA38" i="9"/>
  <c r="AB38" i="9"/>
  <c r="Y39" i="9"/>
  <c r="Z39" i="9"/>
  <c r="AA39" i="9"/>
  <c r="AB39" i="9"/>
  <c r="Y40" i="9"/>
  <c r="Z40" i="9"/>
  <c r="AA40" i="9"/>
  <c r="AB40" i="9"/>
  <c r="Y41" i="9"/>
  <c r="Z41" i="9"/>
  <c r="AA41" i="9"/>
  <c r="AB41" i="9"/>
  <c r="Y42" i="9"/>
  <c r="Z42" i="9"/>
  <c r="AA42" i="9"/>
  <c r="AB42" i="9"/>
  <c r="T38" i="9"/>
  <c r="U38" i="9"/>
  <c r="V38" i="9"/>
  <c r="W38" i="9"/>
  <c r="T39" i="9"/>
  <c r="U39" i="9"/>
  <c r="V39" i="9"/>
  <c r="W39" i="9"/>
  <c r="T40" i="9"/>
  <c r="U40" i="9"/>
  <c r="V40" i="9"/>
  <c r="W40" i="9"/>
  <c r="T41" i="9"/>
  <c r="U41" i="9"/>
  <c r="V41" i="9"/>
  <c r="W41" i="9"/>
  <c r="T42" i="9"/>
  <c r="U42" i="9"/>
  <c r="V42" i="9"/>
  <c r="W42" i="9"/>
  <c r="AD50" i="9"/>
  <c r="AE50" i="9"/>
  <c r="AF50" i="9"/>
  <c r="AG50" i="9"/>
  <c r="AD51" i="9"/>
  <c r="AE51" i="9"/>
  <c r="AF51" i="9"/>
  <c r="AG51" i="9"/>
  <c r="AD52" i="9"/>
  <c r="AE52" i="9"/>
  <c r="AF52" i="9"/>
  <c r="AG52" i="9"/>
  <c r="AD53" i="9"/>
  <c r="AE53" i="9"/>
  <c r="AF53" i="9"/>
  <c r="AG53" i="9"/>
  <c r="AD54" i="9"/>
  <c r="AE54" i="9"/>
  <c r="AF54" i="9"/>
  <c r="AG54" i="9"/>
  <c r="Y50" i="9"/>
  <c r="Z50" i="9"/>
  <c r="AA50" i="9"/>
  <c r="AB50" i="9"/>
  <c r="Y51" i="9"/>
  <c r="Z51" i="9"/>
  <c r="AA51" i="9"/>
  <c r="AB51" i="9"/>
  <c r="Y52" i="9"/>
  <c r="Z52" i="9"/>
  <c r="AA52" i="9"/>
  <c r="AB52" i="9"/>
  <c r="Y53" i="9"/>
  <c r="Z53" i="9"/>
  <c r="AA53" i="9"/>
  <c r="AB53" i="9"/>
  <c r="Y54" i="9"/>
  <c r="Z54" i="9"/>
  <c r="AA54" i="9"/>
  <c r="AB54" i="9"/>
  <c r="T50" i="9"/>
  <c r="U50" i="9"/>
  <c r="V50" i="9"/>
  <c r="W50" i="9"/>
  <c r="T51" i="9"/>
  <c r="U51" i="9"/>
  <c r="V51" i="9"/>
  <c r="W51" i="9"/>
  <c r="T52" i="9"/>
  <c r="U52" i="9"/>
  <c r="V52" i="9"/>
  <c r="W52" i="9"/>
  <c r="T53" i="9"/>
  <c r="U53" i="9"/>
  <c r="V53" i="9"/>
  <c r="W53" i="9"/>
  <c r="T54" i="9"/>
  <c r="U54" i="9"/>
  <c r="V54" i="9"/>
  <c r="W54" i="9"/>
  <c r="BH50" i="3"/>
  <c r="BI50" i="3"/>
  <c r="BJ50" i="3"/>
  <c r="BK50" i="3"/>
  <c r="BH51" i="3"/>
  <c r="BI51" i="3"/>
  <c r="BJ51" i="3"/>
  <c r="BK51" i="3"/>
  <c r="BH52" i="3"/>
  <c r="BI52" i="3"/>
  <c r="BJ52" i="3"/>
  <c r="BK52" i="3"/>
  <c r="BH53" i="3"/>
  <c r="BI53" i="3"/>
  <c r="BJ53" i="3"/>
  <c r="BK53" i="3"/>
  <c r="BH54" i="3"/>
  <c r="BI54" i="3"/>
  <c r="BJ54" i="3"/>
  <c r="BK54" i="3"/>
  <c r="BH38" i="3"/>
  <c r="BI38" i="3"/>
  <c r="BJ38" i="3"/>
  <c r="BK38" i="3"/>
  <c r="BH39" i="3"/>
  <c r="BI39" i="3"/>
  <c r="BJ39" i="3"/>
  <c r="BK39" i="3"/>
  <c r="BH40" i="3"/>
  <c r="BI40" i="3"/>
  <c r="BJ40" i="3"/>
  <c r="BK40" i="3"/>
  <c r="BH41" i="3"/>
  <c r="BI41" i="3"/>
  <c r="BJ41" i="3"/>
  <c r="BK41" i="3"/>
  <c r="BH42" i="3"/>
  <c r="BI42" i="3"/>
  <c r="BJ42" i="3"/>
  <c r="BK42" i="3"/>
  <c r="BC50" i="3"/>
  <c r="BD50" i="3"/>
  <c r="BE50" i="3"/>
  <c r="BF50" i="3"/>
  <c r="BC51" i="3"/>
  <c r="BD51" i="3"/>
  <c r="BE51" i="3"/>
  <c r="BF51" i="3"/>
  <c r="BC52" i="3"/>
  <c r="BD52" i="3"/>
  <c r="BE52" i="3"/>
  <c r="BF52" i="3"/>
  <c r="BC53" i="3"/>
  <c r="BD53" i="3"/>
  <c r="BE53" i="3"/>
  <c r="BF53" i="3"/>
  <c r="BC54" i="3"/>
  <c r="BD54" i="3"/>
  <c r="BE54" i="3"/>
  <c r="BF54" i="3"/>
  <c r="BC38" i="3"/>
  <c r="BD38" i="3"/>
  <c r="BE38" i="3"/>
  <c r="BF38" i="3"/>
  <c r="BC39" i="3"/>
  <c r="BD39" i="3"/>
  <c r="BE39" i="3"/>
  <c r="BF39" i="3"/>
  <c r="BC40" i="3"/>
  <c r="BD40" i="3"/>
  <c r="BE40" i="3"/>
  <c r="BF40" i="3"/>
  <c r="BC41" i="3"/>
  <c r="BD41" i="3"/>
  <c r="BE41" i="3"/>
  <c r="BF41" i="3"/>
  <c r="BC42" i="3"/>
  <c r="BD42" i="3"/>
  <c r="BE42" i="3"/>
  <c r="BF42" i="3"/>
  <c r="AX50" i="3"/>
  <c r="AY50" i="3"/>
  <c r="AZ50" i="3"/>
  <c r="AX51" i="3"/>
  <c r="AY51" i="3"/>
  <c r="AZ51" i="3"/>
  <c r="AX52" i="3"/>
  <c r="AY52" i="3"/>
  <c r="AZ52" i="3"/>
  <c r="AX53" i="3"/>
  <c r="AY53" i="3"/>
  <c r="AZ53" i="3"/>
  <c r="AX54" i="3"/>
  <c r="AY54" i="3"/>
  <c r="AZ54" i="3"/>
  <c r="AX38" i="3"/>
  <c r="AY38" i="3"/>
  <c r="AZ38" i="3"/>
  <c r="BA38" i="3"/>
  <c r="AX39" i="3"/>
  <c r="AY39" i="3"/>
  <c r="AZ39" i="3"/>
  <c r="BA39" i="3"/>
  <c r="AX40" i="3"/>
  <c r="AY40" i="3"/>
  <c r="AZ40" i="3"/>
  <c r="BA40" i="3"/>
  <c r="AX41" i="3"/>
  <c r="AY41" i="3"/>
  <c r="AZ41" i="3"/>
  <c r="BA41" i="3"/>
  <c r="AX42" i="3"/>
  <c r="AY42" i="3"/>
  <c r="AZ42" i="3"/>
  <c r="BA42" i="3"/>
  <c r="AS50" i="3"/>
  <c r="AT50" i="3"/>
  <c r="AU50" i="3"/>
  <c r="AS51" i="3"/>
  <c r="AT51" i="3"/>
  <c r="AU51" i="3"/>
  <c r="AS52" i="3"/>
  <c r="AT52" i="3"/>
  <c r="AU52" i="3"/>
  <c r="AS53" i="3"/>
  <c r="AT53" i="3"/>
  <c r="AU53" i="3"/>
  <c r="AS54" i="3"/>
  <c r="AT54" i="3"/>
  <c r="AU54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S38" i="3"/>
  <c r="AT38" i="3"/>
  <c r="AU38" i="3"/>
  <c r="AV38" i="3"/>
  <c r="AS39" i="3"/>
  <c r="AT39" i="3"/>
  <c r="AU39" i="3"/>
  <c r="AV39" i="3"/>
  <c r="AS40" i="3"/>
  <c r="AT40" i="3"/>
  <c r="AU40" i="3"/>
  <c r="AV40" i="3"/>
  <c r="AS41" i="3"/>
  <c r="AT41" i="3"/>
  <c r="AU41" i="3"/>
  <c r="AV41" i="3"/>
  <c r="AS42" i="3"/>
  <c r="AT42" i="3"/>
  <c r="AU42" i="3"/>
  <c r="AV42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I50" i="3"/>
  <c r="AJ50" i="3"/>
  <c r="AK50" i="3"/>
  <c r="AL50" i="3"/>
  <c r="AI51" i="3"/>
  <c r="AJ51" i="3"/>
  <c r="AK51" i="3"/>
  <c r="AL51" i="3"/>
  <c r="AI52" i="3"/>
  <c r="AJ52" i="3"/>
  <c r="AK52" i="3"/>
  <c r="AL52" i="3"/>
  <c r="AI53" i="3"/>
  <c r="AJ53" i="3"/>
  <c r="AK53" i="3"/>
  <c r="AL53" i="3"/>
  <c r="AI54" i="3"/>
  <c r="AJ54" i="3"/>
  <c r="AK54" i="3"/>
  <c r="AL54" i="3"/>
  <c r="AI38" i="3"/>
  <c r="AJ38" i="3"/>
  <c r="AK38" i="3"/>
  <c r="AL38" i="3"/>
  <c r="AI39" i="3"/>
  <c r="AJ39" i="3"/>
  <c r="AK39" i="3"/>
  <c r="AL39" i="3"/>
  <c r="AI40" i="3"/>
  <c r="AJ40" i="3"/>
  <c r="AK40" i="3"/>
  <c r="AL40" i="3"/>
  <c r="AI41" i="3"/>
  <c r="AJ41" i="3"/>
  <c r="AK41" i="3"/>
  <c r="AL41" i="3"/>
  <c r="AI42" i="3"/>
  <c r="AJ42" i="3"/>
  <c r="AK42" i="3"/>
  <c r="AL42" i="3"/>
  <c r="AD50" i="3"/>
  <c r="AE50" i="3"/>
  <c r="AF50" i="3"/>
  <c r="AG50" i="3"/>
  <c r="AD51" i="3"/>
  <c r="AE51" i="3"/>
  <c r="AF51" i="3"/>
  <c r="AG51" i="3"/>
  <c r="AD52" i="3"/>
  <c r="AE52" i="3"/>
  <c r="AF52" i="3"/>
  <c r="AG52" i="3"/>
  <c r="AD53" i="3"/>
  <c r="AE53" i="3"/>
  <c r="AF53" i="3"/>
  <c r="AG53" i="3"/>
  <c r="AD54" i="3"/>
  <c r="AE54" i="3"/>
  <c r="AF54" i="3"/>
  <c r="AG54" i="3"/>
  <c r="AD38" i="3"/>
  <c r="AE38" i="3"/>
  <c r="AF38" i="3"/>
  <c r="AG38" i="3"/>
  <c r="AD39" i="3"/>
  <c r="AE39" i="3"/>
  <c r="AF39" i="3"/>
  <c r="AG39" i="3"/>
  <c r="AD40" i="3"/>
  <c r="AE40" i="3"/>
  <c r="AF40" i="3"/>
  <c r="AG40" i="3"/>
  <c r="AD41" i="3"/>
  <c r="AE41" i="3"/>
  <c r="AF41" i="3"/>
  <c r="AG41" i="3"/>
  <c r="AD42" i="3"/>
  <c r="AE42" i="3"/>
  <c r="AF42" i="3"/>
  <c r="AG42" i="3"/>
  <c r="Y50" i="3"/>
  <c r="Z50" i="3"/>
  <c r="AA50" i="3"/>
  <c r="AB50" i="3"/>
  <c r="Y51" i="3"/>
  <c r="Z51" i="3"/>
  <c r="AA51" i="3"/>
  <c r="AB51" i="3"/>
  <c r="Y52" i="3"/>
  <c r="Z52" i="3"/>
  <c r="AA52" i="3"/>
  <c r="AB52" i="3"/>
  <c r="Y53" i="3"/>
  <c r="Z53" i="3"/>
  <c r="AA53" i="3"/>
  <c r="AB53" i="3"/>
  <c r="Y54" i="3"/>
  <c r="Z54" i="3"/>
  <c r="AA54" i="3"/>
  <c r="AB54" i="3"/>
  <c r="Y38" i="3"/>
  <c r="Z38" i="3"/>
  <c r="AA38" i="3"/>
  <c r="AB38" i="3"/>
  <c r="Y39" i="3"/>
  <c r="Z39" i="3"/>
  <c r="AA39" i="3"/>
  <c r="AB39" i="3"/>
  <c r="Y40" i="3"/>
  <c r="Z40" i="3"/>
  <c r="AA40" i="3"/>
  <c r="AB40" i="3"/>
  <c r="Y41" i="3"/>
  <c r="Z41" i="3"/>
  <c r="AA41" i="3"/>
  <c r="AB41" i="3"/>
  <c r="Y42" i="3"/>
  <c r="Z42" i="3"/>
  <c r="AA42" i="3"/>
  <c r="AB42" i="3"/>
  <c r="T50" i="3"/>
  <c r="U50" i="3"/>
  <c r="V50" i="3"/>
  <c r="W50" i="3"/>
  <c r="T51" i="3"/>
  <c r="U51" i="3"/>
  <c r="V51" i="3"/>
  <c r="W51" i="3"/>
  <c r="T52" i="3"/>
  <c r="U52" i="3"/>
  <c r="V52" i="3"/>
  <c r="W52" i="3"/>
  <c r="T53" i="3"/>
  <c r="U53" i="3"/>
  <c r="V53" i="3"/>
  <c r="W53" i="3"/>
  <c r="T54" i="3"/>
  <c r="U54" i="3"/>
  <c r="V54" i="3"/>
  <c r="W54" i="3"/>
  <c r="T38" i="3"/>
  <c r="U38" i="3"/>
  <c r="V38" i="3"/>
  <c r="W38" i="3"/>
  <c r="T39" i="3"/>
  <c r="U39" i="3"/>
  <c r="V39" i="3"/>
  <c r="W39" i="3"/>
  <c r="T40" i="3"/>
  <c r="U40" i="3"/>
  <c r="V40" i="3"/>
  <c r="W40" i="3"/>
  <c r="T41" i="3"/>
  <c r="U41" i="3"/>
  <c r="V41" i="3"/>
  <c r="W41" i="3"/>
  <c r="T42" i="3"/>
  <c r="U42" i="3"/>
  <c r="V42" i="3"/>
  <c r="W42" i="3"/>
  <c r="Y32" i="3"/>
  <c r="Z32" i="3"/>
  <c r="AA32" i="3"/>
  <c r="AB32" i="3"/>
  <c r="Y33" i="3"/>
  <c r="Z33" i="3"/>
  <c r="AA33" i="3"/>
  <c r="AB33" i="3"/>
  <c r="Y34" i="3"/>
  <c r="Z34" i="3"/>
  <c r="AA34" i="3"/>
  <c r="AB34" i="3"/>
  <c r="Y35" i="3"/>
  <c r="Z35" i="3"/>
  <c r="AA35" i="3"/>
  <c r="AB35" i="3"/>
  <c r="Y36" i="3"/>
  <c r="Z36" i="3"/>
  <c r="AA36" i="3"/>
  <c r="AB36" i="3"/>
  <c r="T32" i="3"/>
  <c r="U32" i="3"/>
  <c r="V32" i="3"/>
  <c r="W32" i="3"/>
  <c r="T33" i="3"/>
  <c r="U33" i="3"/>
  <c r="V33" i="3"/>
  <c r="W33" i="3"/>
  <c r="T34" i="3"/>
  <c r="U34" i="3"/>
  <c r="V34" i="3"/>
  <c r="W34" i="3"/>
  <c r="T35" i="3"/>
  <c r="U35" i="3"/>
  <c r="V35" i="3"/>
  <c r="W35" i="3"/>
  <c r="T36" i="3"/>
  <c r="U36" i="3"/>
  <c r="V36" i="3"/>
  <c r="W36" i="3"/>
  <c r="H11" i="3" l="1"/>
  <c r="AC53" i="3" l="1"/>
  <c r="AM53" i="3"/>
  <c r="AW53" i="3"/>
  <c r="BG53" i="3"/>
  <c r="S52" i="3"/>
  <c r="AW51" i="3"/>
  <c r="S54" i="3"/>
  <c r="X52" i="3"/>
  <c r="AH52" i="3"/>
  <c r="AR52" i="3"/>
  <c r="BB52" i="3"/>
  <c r="S53" i="3"/>
  <c r="X50" i="3"/>
  <c r="AH50" i="3"/>
  <c r="AR50" i="3"/>
  <c r="BB50" i="3"/>
  <c r="AC54" i="3"/>
  <c r="AM54" i="3"/>
  <c r="AW54" i="3"/>
  <c r="BG54" i="3"/>
  <c r="S50" i="3"/>
  <c r="BG51" i="3"/>
  <c r="X53" i="3"/>
  <c r="AH53" i="3"/>
  <c r="AR53" i="3"/>
  <c r="BB53" i="3"/>
  <c r="AC51" i="3"/>
  <c r="AC52" i="3"/>
  <c r="AM52" i="3"/>
  <c r="AW52" i="3"/>
  <c r="BG52" i="3"/>
  <c r="X51" i="3"/>
  <c r="AH51" i="3"/>
  <c r="AR51" i="3"/>
  <c r="BB51" i="3"/>
  <c r="AC50" i="3"/>
  <c r="AM50" i="3"/>
  <c r="AW50" i="3"/>
  <c r="BG50" i="3"/>
  <c r="X54" i="3"/>
  <c r="AH54" i="3"/>
  <c r="AR54" i="3"/>
  <c r="BB54" i="3"/>
  <c r="S51" i="3"/>
  <c r="AM51" i="3"/>
  <c r="H4" i="9"/>
  <c r="J16" i="9"/>
  <c r="J17" i="9" s="1"/>
  <c r="E20" i="9" l="1"/>
  <c r="E12" i="3"/>
  <c r="J18" i="3" s="1"/>
  <c r="Y44" i="3" l="1"/>
  <c r="AI44" i="3"/>
  <c r="AS44" i="3"/>
  <c r="BC44" i="3"/>
  <c r="U45" i="3"/>
  <c r="AE45" i="3"/>
  <c r="AO45" i="3"/>
  <c r="AY45" i="3"/>
  <c r="BI45" i="3"/>
  <c r="X47" i="3"/>
  <c r="AH47" i="3"/>
  <c r="AR47" i="3"/>
  <c r="BB47" i="3"/>
  <c r="T48" i="3"/>
  <c r="AD48" i="3"/>
  <c r="AN48" i="3"/>
  <c r="AX48" i="3"/>
  <c r="BH48" i="3"/>
  <c r="Z44" i="3"/>
  <c r="AJ44" i="3"/>
  <c r="AT44" i="3"/>
  <c r="BD44" i="3"/>
  <c r="AC46" i="3"/>
  <c r="AM46" i="3"/>
  <c r="AW46" i="3"/>
  <c r="BG46" i="3"/>
  <c r="Y47" i="3"/>
  <c r="AI47" i="3"/>
  <c r="AS47" i="3"/>
  <c r="BC47" i="3"/>
  <c r="U48" i="3"/>
  <c r="AE48" i="3"/>
  <c r="AO48" i="3"/>
  <c r="AY48" i="3"/>
  <c r="BI48" i="3"/>
  <c r="X45" i="3"/>
  <c r="AH45" i="3"/>
  <c r="AR45" i="3"/>
  <c r="BB45" i="3"/>
  <c r="T46" i="3"/>
  <c r="AD46" i="3"/>
  <c r="AN46" i="3"/>
  <c r="AX46" i="3"/>
  <c r="BH46" i="3"/>
  <c r="Z47" i="3"/>
  <c r="AJ47" i="3"/>
  <c r="AT47" i="3"/>
  <c r="BD47" i="3"/>
  <c r="AC44" i="3"/>
  <c r="AM44" i="3"/>
  <c r="AW44" i="3"/>
  <c r="BG44" i="3"/>
  <c r="Y45" i="3"/>
  <c r="AI45" i="3"/>
  <c r="AS45" i="3"/>
  <c r="BC45" i="3"/>
  <c r="U46" i="3"/>
  <c r="AE46" i="3"/>
  <c r="AO46" i="3"/>
  <c r="AY46" i="3"/>
  <c r="BI46" i="3"/>
  <c r="X48" i="3"/>
  <c r="AH48" i="3"/>
  <c r="AR48" i="3"/>
  <c r="BB48" i="3"/>
  <c r="S45" i="3"/>
  <c r="T44" i="3"/>
  <c r="AD44" i="3"/>
  <c r="AN44" i="3"/>
  <c r="AX44" i="3"/>
  <c r="BH44" i="3"/>
  <c r="Z45" i="3"/>
  <c r="AJ45" i="3"/>
  <c r="AT45" i="3"/>
  <c r="BD45" i="3"/>
  <c r="AC47" i="3"/>
  <c r="AM47" i="3"/>
  <c r="AW47" i="3"/>
  <c r="BG47" i="3"/>
  <c r="Y48" i="3"/>
  <c r="AI48" i="3"/>
  <c r="AS48" i="3"/>
  <c r="BC48" i="3"/>
  <c r="S46" i="3"/>
  <c r="U44" i="3"/>
  <c r="AE44" i="3"/>
  <c r="AO44" i="3"/>
  <c r="AY44" i="3"/>
  <c r="BI44" i="3"/>
  <c r="X46" i="3"/>
  <c r="AH46" i="3"/>
  <c r="AR46" i="3"/>
  <c r="BB46" i="3"/>
  <c r="T47" i="3"/>
  <c r="AD47" i="3"/>
  <c r="AN47" i="3"/>
  <c r="AX47" i="3"/>
  <c r="BH47" i="3"/>
  <c r="Z48" i="3"/>
  <c r="AJ48" i="3"/>
  <c r="AT48" i="3"/>
  <c r="BD48" i="3"/>
  <c r="S47" i="3"/>
  <c r="AC45" i="3"/>
  <c r="AM45" i="3"/>
  <c r="AW45" i="3"/>
  <c r="BG45" i="3"/>
  <c r="Y46" i="3"/>
  <c r="AI46" i="3"/>
  <c r="AS46" i="3"/>
  <c r="BC46" i="3"/>
  <c r="U47" i="3"/>
  <c r="AE47" i="3"/>
  <c r="AO47" i="3"/>
  <c r="AY47" i="3"/>
  <c r="BI47" i="3"/>
  <c r="S48" i="3"/>
  <c r="AR44" i="3"/>
  <c r="AJ46" i="3"/>
  <c r="AC48" i="3"/>
  <c r="BB44" i="3"/>
  <c r="AT46" i="3"/>
  <c r="AM48" i="3"/>
  <c r="AD45" i="3"/>
  <c r="Z46" i="3"/>
  <c r="T45" i="3"/>
  <c r="BD46" i="3"/>
  <c r="AW48" i="3"/>
  <c r="BG48" i="3"/>
  <c r="AN45" i="3"/>
  <c r="AH44" i="3"/>
  <c r="AX45" i="3"/>
  <c r="X44" i="3"/>
  <c r="BH45" i="3"/>
  <c r="S44" i="3"/>
  <c r="S32" i="10"/>
  <c r="J16" i="10"/>
  <c r="J17" i="10" s="1"/>
  <c r="J15" i="10"/>
  <c r="J14" i="10"/>
  <c r="J13" i="10"/>
  <c r="J12" i="10"/>
  <c r="E12" i="10"/>
  <c r="J18" i="10" s="1"/>
  <c r="J11" i="10"/>
  <c r="H11" i="10"/>
  <c r="S33" i="10" s="1"/>
  <c r="J10" i="10"/>
  <c r="H10" i="10"/>
  <c r="H4" i="10"/>
  <c r="J15" i="9"/>
  <c r="J14" i="9"/>
  <c r="J13" i="9"/>
  <c r="J12" i="9"/>
  <c r="E12" i="9"/>
  <c r="J18" i="9" s="1"/>
  <c r="J11" i="9"/>
  <c r="H11" i="9"/>
  <c r="J10" i="9"/>
  <c r="H10" i="9"/>
  <c r="AC32" i="9" s="1"/>
  <c r="J16" i="3"/>
  <c r="J17" i="3" s="1"/>
  <c r="H4" i="3"/>
  <c r="H4" i="8"/>
  <c r="J10" i="8"/>
  <c r="J16" i="8"/>
  <c r="J17" i="8" s="1"/>
  <c r="J11" i="8"/>
  <c r="J12" i="8"/>
  <c r="J13" i="8"/>
  <c r="J14" i="8"/>
  <c r="J15" i="8"/>
  <c r="J11" i="3"/>
  <c r="J12" i="3"/>
  <c r="J13" i="3"/>
  <c r="J14" i="3"/>
  <c r="J15" i="3"/>
  <c r="J10" i="3"/>
  <c r="H11" i="8"/>
  <c r="S41" i="8" s="1"/>
  <c r="H10" i="8"/>
  <c r="H10" i="3"/>
  <c r="E12" i="8"/>
  <c r="J18" i="8" s="1"/>
  <c r="S35" i="10"/>
  <c r="S39" i="10"/>
  <c r="X41" i="3" l="1"/>
  <c r="AH41" i="3"/>
  <c r="AR41" i="3"/>
  <c r="BB41" i="3"/>
  <c r="AM40" i="3"/>
  <c r="BG40" i="3"/>
  <c r="AR39" i="3"/>
  <c r="AC40" i="3"/>
  <c r="AW40" i="3"/>
  <c r="AC38" i="3"/>
  <c r="AM38" i="3"/>
  <c r="AW38" i="3"/>
  <c r="BG38" i="3"/>
  <c r="X42" i="3"/>
  <c r="AH42" i="3"/>
  <c r="AR42" i="3"/>
  <c r="BB42" i="3"/>
  <c r="S39" i="3"/>
  <c r="BB40" i="3"/>
  <c r="AW42" i="3"/>
  <c r="X39" i="3"/>
  <c r="AC41" i="3"/>
  <c r="AM41" i="3"/>
  <c r="AW41" i="3"/>
  <c r="BG41" i="3"/>
  <c r="S40" i="3"/>
  <c r="X40" i="3"/>
  <c r="AH40" i="3"/>
  <c r="BB39" i="3"/>
  <c r="AR40" i="3"/>
  <c r="S41" i="3"/>
  <c r="AM42" i="3"/>
  <c r="AC39" i="3"/>
  <c r="AM39" i="3"/>
  <c r="AW39" i="3"/>
  <c r="BG39" i="3"/>
  <c r="S42" i="3"/>
  <c r="BG42" i="3"/>
  <c r="X38" i="3"/>
  <c r="AH38" i="3"/>
  <c r="AR38" i="3"/>
  <c r="BB38" i="3"/>
  <c r="AC42" i="3"/>
  <c r="S38" i="3"/>
  <c r="AH39" i="3"/>
  <c r="AB46" i="3"/>
  <c r="BA54" i="3"/>
  <c r="BA50" i="3"/>
  <c r="BA53" i="3"/>
  <c r="BA52" i="3"/>
  <c r="AV53" i="3"/>
  <c r="AV54" i="3"/>
  <c r="BA51" i="3"/>
  <c r="AV51" i="3"/>
  <c r="AV50" i="3"/>
  <c r="AV52" i="3"/>
  <c r="E31" i="9"/>
  <c r="AH41" i="9"/>
  <c r="BB41" i="9"/>
  <c r="AM39" i="9"/>
  <c r="AC40" i="9"/>
  <c r="AM40" i="9"/>
  <c r="AW40" i="9"/>
  <c r="BG40" i="9"/>
  <c r="X39" i="9"/>
  <c r="AH39" i="9"/>
  <c r="AR39" i="9"/>
  <c r="BB39" i="9"/>
  <c r="S42" i="9"/>
  <c r="AC38" i="9"/>
  <c r="AM38" i="9"/>
  <c r="AW38" i="9"/>
  <c r="BG38" i="9"/>
  <c r="X42" i="9"/>
  <c r="AH42" i="9"/>
  <c r="AR42" i="9"/>
  <c r="BB42" i="9"/>
  <c r="S39" i="9"/>
  <c r="S41" i="9"/>
  <c r="AW39" i="9"/>
  <c r="AC41" i="9"/>
  <c r="AM41" i="9"/>
  <c r="AW41" i="9"/>
  <c r="BG41" i="9"/>
  <c r="S40" i="9"/>
  <c r="AH40" i="9"/>
  <c r="AR40" i="9"/>
  <c r="AC39" i="9"/>
  <c r="X40" i="9"/>
  <c r="BB40" i="9"/>
  <c r="BG39" i="9"/>
  <c r="X38" i="9"/>
  <c r="AH38" i="9"/>
  <c r="AR38" i="9"/>
  <c r="BB38" i="9"/>
  <c r="AC42" i="9"/>
  <c r="AM42" i="9"/>
  <c r="AW42" i="9"/>
  <c r="BG42" i="9"/>
  <c r="S38" i="9"/>
  <c r="X41" i="9"/>
  <c r="AR41" i="9"/>
  <c r="AC53" i="9"/>
  <c r="BG53" i="9"/>
  <c r="X52" i="9"/>
  <c r="AH52" i="9"/>
  <c r="AR52" i="9"/>
  <c r="BB52" i="9"/>
  <c r="S53" i="9"/>
  <c r="AC51" i="9"/>
  <c r="AM51" i="9"/>
  <c r="AW51" i="9"/>
  <c r="BG51" i="9"/>
  <c r="S54" i="9"/>
  <c r="X50" i="9"/>
  <c r="AH50" i="9"/>
  <c r="AR50" i="9"/>
  <c r="BB50" i="9"/>
  <c r="AC54" i="9"/>
  <c r="AM54" i="9"/>
  <c r="AW54" i="9"/>
  <c r="BG54" i="9"/>
  <c r="S50" i="9"/>
  <c r="AH51" i="9"/>
  <c r="X53" i="9"/>
  <c r="AH53" i="9"/>
  <c r="AR53" i="9"/>
  <c r="BB53" i="9"/>
  <c r="AM52" i="9"/>
  <c r="AW52" i="9"/>
  <c r="X51" i="9"/>
  <c r="BB51" i="9"/>
  <c r="AC52" i="9"/>
  <c r="BG52" i="9"/>
  <c r="AR51" i="9"/>
  <c r="AC50" i="9"/>
  <c r="AM50" i="9"/>
  <c r="AW50" i="9"/>
  <c r="BG50" i="9"/>
  <c r="X54" i="9"/>
  <c r="AH54" i="9"/>
  <c r="AR54" i="9"/>
  <c r="BB54" i="9"/>
  <c r="S51" i="9"/>
  <c r="AM53" i="9"/>
  <c r="AW53" i="9"/>
  <c r="S52" i="9"/>
  <c r="AB48" i="3"/>
  <c r="BA47" i="3"/>
  <c r="AV48" i="3"/>
  <c r="AG44" i="3"/>
  <c r="AQ47" i="3"/>
  <c r="BF47" i="3"/>
  <c r="BK47" i="3"/>
  <c r="AQ44" i="3"/>
  <c r="BF48" i="3"/>
  <c r="BK44" i="3"/>
  <c r="BK48" i="3"/>
  <c r="AV45" i="3"/>
  <c r="W47" i="3"/>
  <c r="AG47" i="3"/>
  <c r="BA46" i="3"/>
  <c r="Y44" i="9"/>
  <c r="AI44" i="9"/>
  <c r="AS44" i="9"/>
  <c r="BC44" i="9"/>
  <c r="U45" i="9"/>
  <c r="AE45" i="9"/>
  <c r="AO45" i="9"/>
  <c r="AY45" i="9"/>
  <c r="BI45" i="9"/>
  <c r="AB46" i="9"/>
  <c r="AL46" i="9"/>
  <c r="AV46" i="9"/>
  <c r="BF46" i="9"/>
  <c r="X47" i="9"/>
  <c r="AH47" i="9"/>
  <c r="AR47" i="9"/>
  <c r="BB47" i="9"/>
  <c r="T48" i="9"/>
  <c r="AD48" i="9"/>
  <c r="AN48" i="9"/>
  <c r="AX48" i="9"/>
  <c r="BH48" i="9"/>
  <c r="Z44" i="9"/>
  <c r="AJ44" i="9"/>
  <c r="AT44" i="9"/>
  <c r="BD44" i="9"/>
  <c r="W45" i="9"/>
  <c r="AG45" i="9"/>
  <c r="AQ45" i="9"/>
  <c r="BA45" i="9"/>
  <c r="BK45" i="9"/>
  <c r="AC46" i="9"/>
  <c r="AM46" i="9"/>
  <c r="AW46" i="9"/>
  <c r="BG46" i="9"/>
  <c r="Y47" i="9"/>
  <c r="AI47" i="9"/>
  <c r="AS47" i="9"/>
  <c r="BC47" i="9"/>
  <c r="U48" i="9"/>
  <c r="AE48" i="9"/>
  <c r="AO48" i="9"/>
  <c r="AY48" i="9"/>
  <c r="BI48" i="9"/>
  <c r="AB44" i="9"/>
  <c r="AL44" i="9"/>
  <c r="AV44" i="9"/>
  <c r="BF44" i="9"/>
  <c r="X45" i="9"/>
  <c r="AH45" i="9"/>
  <c r="AR45" i="9"/>
  <c r="BB45" i="9"/>
  <c r="T46" i="9"/>
  <c r="AD46" i="9"/>
  <c r="AN46" i="9"/>
  <c r="AX46" i="9"/>
  <c r="BH46" i="9"/>
  <c r="Z47" i="9"/>
  <c r="AJ47" i="9"/>
  <c r="AT47" i="9"/>
  <c r="BD47" i="9"/>
  <c r="W48" i="9"/>
  <c r="AG48" i="9"/>
  <c r="AQ48" i="9"/>
  <c r="BA48" i="9"/>
  <c r="BK48" i="9"/>
  <c r="AC44" i="9"/>
  <c r="AM44" i="9"/>
  <c r="AW44" i="9"/>
  <c r="BG44" i="9"/>
  <c r="Y45" i="9"/>
  <c r="AI45" i="9"/>
  <c r="AS45" i="9"/>
  <c r="BC45" i="9"/>
  <c r="U46" i="9"/>
  <c r="AE46" i="9"/>
  <c r="AO46" i="9"/>
  <c r="AY46" i="9"/>
  <c r="BI46" i="9"/>
  <c r="AB47" i="9"/>
  <c r="AL47" i="9"/>
  <c r="AV47" i="9"/>
  <c r="BF47" i="9"/>
  <c r="X48" i="9"/>
  <c r="AH48" i="9"/>
  <c r="AR48" i="9"/>
  <c r="BB48" i="9"/>
  <c r="S45" i="9"/>
  <c r="T44" i="9"/>
  <c r="AD44" i="9"/>
  <c r="AN44" i="9"/>
  <c r="AX44" i="9"/>
  <c r="BH44" i="9"/>
  <c r="Z45" i="9"/>
  <c r="AJ45" i="9"/>
  <c r="AT45" i="9"/>
  <c r="BD45" i="9"/>
  <c r="W46" i="9"/>
  <c r="AG46" i="9"/>
  <c r="AQ46" i="9"/>
  <c r="BA46" i="9"/>
  <c r="BK46" i="9"/>
  <c r="AC47" i="9"/>
  <c r="AM47" i="9"/>
  <c r="AW47" i="9"/>
  <c r="BG47" i="9"/>
  <c r="Y48" i="9"/>
  <c r="AI48" i="9"/>
  <c r="AS48" i="9"/>
  <c r="BC48" i="9"/>
  <c r="S46" i="9"/>
  <c r="U44" i="9"/>
  <c r="AE44" i="9"/>
  <c r="AO44" i="9"/>
  <c r="AY44" i="9"/>
  <c r="BI44" i="9"/>
  <c r="AB45" i="9"/>
  <c r="AL45" i="9"/>
  <c r="AV45" i="9"/>
  <c r="BF45" i="9"/>
  <c r="X46" i="9"/>
  <c r="AH46" i="9"/>
  <c r="AR46" i="9"/>
  <c r="BB46" i="9"/>
  <c r="T47" i="9"/>
  <c r="AD47" i="9"/>
  <c r="AN47" i="9"/>
  <c r="AX47" i="9"/>
  <c r="BH47" i="9"/>
  <c r="Z48" i="9"/>
  <c r="AJ48" i="9"/>
  <c r="AT48" i="9"/>
  <c r="BD48" i="9"/>
  <c r="S47" i="9"/>
  <c r="X44" i="9"/>
  <c r="AH44" i="9"/>
  <c r="AR44" i="9"/>
  <c r="BB44" i="9"/>
  <c r="T45" i="9"/>
  <c r="AD45" i="9"/>
  <c r="AN45" i="9"/>
  <c r="AX45" i="9"/>
  <c r="BH45" i="9"/>
  <c r="Z46" i="9"/>
  <c r="AJ46" i="9"/>
  <c r="AT46" i="9"/>
  <c r="BD46" i="9"/>
  <c r="W47" i="9"/>
  <c r="AG47" i="9"/>
  <c r="AQ47" i="9"/>
  <c r="BA47" i="9"/>
  <c r="BK47" i="9"/>
  <c r="AC48" i="9"/>
  <c r="AM48" i="9"/>
  <c r="AW48" i="9"/>
  <c r="BG48" i="9"/>
  <c r="BK44" i="9"/>
  <c r="BC46" i="9"/>
  <c r="AV48" i="9"/>
  <c r="W44" i="9"/>
  <c r="AC45" i="9"/>
  <c r="U47" i="9"/>
  <c r="BF48" i="9"/>
  <c r="AM45" i="9"/>
  <c r="AE47" i="9"/>
  <c r="S48" i="9"/>
  <c r="AW45" i="9"/>
  <c r="AO47" i="9"/>
  <c r="BG45" i="9"/>
  <c r="AY47" i="9"/>
  <c r="AG44" i="9"/>
  <c r="Y46" i="9"/>
  <c r="BI47" i="9"/>
  <c r="AQ44" i="9"/>
  <c r="AI46" i="9"/>
  <c r="AB48" i="9"/>
  <c r="BA44" i="9"/>
  <c r="AS46" i="9"/>
  <c r="AL48" i="9"/>
  <c r="T32" i="9"/>
  <c r="AD32" i="9"/>
  <c r="AN32" i="9"/>
  <c r="AX32" i="9"/>
  <c r="BH32" i="9"/>
  <c r="Z33" i="9"/>
  <c r="AJ33" i="9"/>
  <c r="AT33" i="9"/>
  <c r="BD33" i="9"/>
  <c r="U32" i="9"/>
  <c r="AE32" i="9"/>
  <c r="AO32" i="9"/>
  <c r="AY32" i="9"/>
  <c r="BI32" i="9"/>
  <c r="AB33" i="9"/>
  <c r="AL33" i="9"/>
  <c r="AV33" i="9"/>
  <c r="BF33" i="9"/>
  <c r="X34" i="9"/>
  <c r="AH34" i="9"/>
  <c r="AR34" i="9"/>
  <c r="BB34" i="9"/>
  <c r="T35" i="9"/>
  <c r="AD35" i="9"/>
  <c r="AN35" i="9"/>
  <c r="AX35" i="9"/>
  <c r="BH35" i="9"/>
  <c r="Y32" i="9"/>
  <c r="AI32" i="9"/>
  <c r="AS32" i="9"/>
  <c r="BC32" i="9"/>
  <c r="U33" i="9"/>
  <c r="AE33" i="9"/>
  <c r="AO33" i="9"/>
  <c r="AY33" i="9"/>
  <c r="BI33" i="9"/>
  <c r="AB34" i="9"/>
  <c r="AL34" i="9"/>
  <c r="AV34" i="9"/>
  <c r="BF34" i="9"/>
  <c r="X35" i="9"/>
  <c r="AH35" i="9"/>
  <c r="AR35" i="9"/>
  <c r="BB35" i="9"/>
  <c r="T36" i="9"/>
  <c r="AH32" i="9"/>
  <c r="AW32" i="9"/>
  <c r="W33" i="9"/>
  <c r="AM33" i="9"/>
  <c r="BB33" i="9"/>
  <c r="Y34" i="9"/>
  <c r="AM34" i="9"/>
  <c r="AY34" i="9"/>
  <c r="U35" i="9"/>
  <c r="AI35" i="9"/>
  <c r="AV35" i="9"/>
  <c r="BI35" i="9"/>
  <c r="AC36" i="9"/>
  <c r="AM36" i="9"/>
  <c r="AW36" i="9"/>
  <c r="BG36" i="9"/>
  <c r="AM32" i="9"/>
  <c r="AR33" i="9"/>
  <c r="AQ34" i="9"/>
  <c r="AM35" i="9"/>
  <c r="AQ36" i="9"/>
  <c r="BF32" i="9"/>
  <c r="AE34" i="9"/>
  <c r="AO35" i="9"/>
  <c r="AR36" i="9"/>
  <c r="AJ32" i="9"/>
  <c r="BA32" i="9"/>
  <c r="X33" i="9"/>
  <c r="AN33" i="9"/>
  <c r="BC33" i="9"/>
  <c r="Z34" i="9"/>
  <c r="AN34" i="9"/>
  <c r="BA34" i="9"/>
  <c r="W35" i="9"/>
  <c r="AJ35" i="9"/>
  <c r="AW35" i="9"/>
  <c r="BK35" i="9"/>
  <c r="AD36" i="9"/>
  <c r="AN36" i="9"/>
  <c r="AX36" i="9"/>
  <c r="BH36" i="9"/>
  <c r="AE36" i="9"/>
  <c r="AY36" i="9"/>
  <c r="X32" i="9"/>
  <c r="AC33" i="9"/>
  <c r="AD34" i="9"/>
  <c r="Z35" i="9"/>
  <c r="W36" i="9"/>
  <c r="BA36" i="9"/>
  <c r="Z32" i="9"/>
  <c r="AS33" i="9"/>
  <c r="BG34" i="9"/>
  <c r="BC35" i="9"/>
  <c r="AH36" i="9"/>
  <c r="S33" i="9"/>
  <c r="W32" i="9"/>
  <c r="AL32" i="9"/>
  <c r="BB32" i="9"/>
  <c r="Y33" i="9"/>
  <c r="AQ33" i="9"/>
  <c r="BG33" i="9"/>
  <c r="AC34" i="9"/>
  <c r="AO34" i="9"/>
  <c r="BC34" i="9"/>
  <c r="Y35" i="9"/>
  <c r="AL35" i="9"/>
  <c r="AY35" i="9"/>
  <c r="U36" i="9"/>
  <c r="AO36" i="9"/>
  <c r="BI36" i="9"/>
  <c r="BD32" i="9"/>
  <c r="BH33" i="9"/>
  <c r="BD34" i="9"/>
  <c r="BA35" i="9"/>
  <c r="AG36" i="9"/>
  <c r="BK36" i="9"/>
  <c r="AQ32" i="9"/>
  <c r="AD33" i="9"/>
  <c r="BK33" i="9"/>
  <c r="AS34" i="9"/>
  <c r="AB35" i="9"/>
  <c r="X36" i="9"/>
  <c r="BB36" i="9"/>
  <c r="AG32" i="9"/>
  <c r="AB32" i="9"/>
  <c r="AR32" i="9"/>
  <c r="BG32" i="9"/>
  <c r="AG33" i="9"/>
  <c r="AW33" i="9"/>
  <c r="T34" i="9"/>
  <c r="AG34" i="9"/>
  <c r="AT34" i="9"/>
  <c r="BH34" i="9"/>
  <c r="AC35" i="9"/>
  <c r="AQ35" i="9"/>
  <c r="BD35" i="9"/>
  <c r="Y36" i="9"/>
  <c r="AI36" i="9"/>
  <c r="AS36" i="9"/>
  <c r="BC36" i="9"/>
  <c r="S34" i="9"/>
  <c r="AT32" i="9"/>
  <c r="BK32" i="9"/>
  <c r="AH33" i="9"/>
  <c r="AX33" i="9"/>
  <c r="U34" i="9"/>
  <c r="AI34" i="9"/>
  <c r="AW34" i="9"/>
  <c r="BI34" i="9"/>
  <c r="AE35" i="9"/>
  <c r="AS35" i="9"/>
  <c r="BF35" i="9"/>
  <c r="Z36" i="9"/>
  <c r="AJ36" i="9"/>
  <c r="AT36" i="9"/>
  <c r="BD36" i="9"/>
  <c r="S35" i="9"/>
  <c r="AV32" i="9"/>
  <c r="BA33" i="9"/>
  <c r="AB36" i="9"/>
  <c r="AJ34" i="9"/>
  <c r="AV36" i="9"/>
  <c r="BK34" i="9"/>
  <c r="T33" i="9"/>
  <c r="BG35" i="9"/>
  <c r="W34" i="9"/>
  <c r="AL36" i="9"/>
  <c r="AX34" i="9"/>
  <c r="BF36" i="9"/>
  <c r="S36" i="9"/>
  <c r="AT35" i="9"/>
  <c r="AI33" i="9"/>
  <c r="AG35" i="9"/>
  <c r="S32" i="9"/>
  <c r="AJ32" i="3"/>
  <c r="AT32" i="3"/>
  <c r="BD32" i="3"/>
  <c r="AL32" i="3"/>
  <c r="AV32" i="3"/>
  <c r="BF32" i="3"/>
  <c r="X33" i="3"/>
  <c r="AC32" i="3"/>
  <c r="AM32" i="3"/>
  <c r="AW32" i="3"/>
  <c r="BG32" i="3"/>
  <c r="AI33" i="3"/>
  <c r="AS33" i="3"/>
  <c r="BC33" i="3"/>
  <c r="AE34" i="3"/>
  <c r="AO34" i="3"/>
  <c r="AY34" i="3"/>
  <c r="BI34" i="3"/>
  <c r="AL35" i="3"/>
  <c r="AV35" i="3"/>
  <c r="BF35" i="3"/>
  <c r="AD32" i="3"/>
  <c r="AN32" i="3"/>
  <c r="AX32" i="3"/>
  <c r="BH32" i="3"/>
  <c r="AJ33" i="3"/>
  <c r="AT33" i="3"/>
  <c r="AE32" i="3"/>
  <c r="AO32" i="3"/>
  <c r="AY32" i="3"/>
  <c r="BI32" i="3"/>
  <c r="AG32" i="3"/>
  <c r="AQ32" i="3"/>
  <c r="BA32" i="3"/>
  <c r="BK32" i="3"/>
  <c r="AC33" i="3"/>
  <c r="AM33" i="3"/>
  <c r="AW33" i="3"/>
  <c r="X32" i="3"/>
  <c r="AH32" i="3"/>
  <c r="AR32" i="3"/>
  <c r="BB32" i="3"/>
  <c r="AD33" i="3"/>
  <c r="AN33" i="3"/>
  <c r="AX33" i="3"/>
  <c r="BH33" i="3"/>
  <c r="AJ34" i="3"/>
  <c r="AT34" i="3"/>
  <c r="BD34" i="3"/>
  <c r="AG35" i="3"/>
  <c r="AQ35" i="3"/>
  <c r="BA35" i="3"/>
  <c r="BK35" i="3"/>
  <c r="AV33" i="3"/>
  <c r="BK33" i="3"/>
  <c r="AG34" i="3"/>
  <c r="AS34" i="3"/>
  <c r="BG34" i="3"/>
  <c r="AC35" i="3"/>
  <c r="AO35" i="3"/>
  <c r="BC35" i="3"/>
  <c r="X36" i="3"/>
  <c r="AH36" i="3"/>
  <c r="AR36" i="3"/>
  <c r="BB36" i="3"/>
  <c r="S33" i="3"/>
  <c r="BI36" i="3"/>
  <c r="AD34" i="3"/>
  <c r="AG36" i="3"/>
  <c r="AE33" i="3"/>
  <c r="AY33" i="3"/>
  <c r="AH34" i="3"/>
  <c r="AV34" i="3"/>
  <c r="BH34" i="3"/>
  <c r="AD35" i="3"/>
  <c r="AR35" i="3"/>
  <c r="BD35" i="3"/>
  <c r="AI36" i="3"/>
  <c r="AS36" i="3"/>
  <c r="BC36" i="3"/>
  <c r="S34" i="3"/>
  <c r="AW34" i="3"/>
  <c r="AE35" i="3"/>
  <c r="BG35" i="3"/>
  <c r="AJ36" i="3"/>
  <c r="AT36" i="3"/>
  <c r="S35" i="3"/>
  <c r="BB33" i="3"/>
  <c r="X34" i="3"/>
  <c r="AX34" i="3"/>
  <c r="AH35" i="3"/>
  <c r="BH35" i="3"/>
  <c r="AV36" i="3"/>
  <c r="BF36" i="3"/>
  <c r="S36" i="3"/>
  <c r="AM36" i="3"/>
  <c r="S32" i="3"/>
  <c r="AM35" i="3"/>
  <c r="AY36" i="3"/>
  <c r="AR33" i="3"/>
  <c r="AN35" i="3"/>
  <c r="BA36" i="3"/>
  <c r="AG33" i="3"/>
  <c r="BA33" i="3"/>
  <c r="AI34" i="3"/>
  <c r="BK34" i="3"/>
  <c r="AS35" i="3"/>
  <c r="BD36" i="3"/>
  <c r="AH33" i="3"/>
  <c r="AL34" i="3"/>
  <c r="AT35" i="3"/>
  <c r="AL36" i="3"/>
  <c r="BI35" i="3"/>
  <c r="AW36" i="3"/>
  <c r="BK36" i="3"/>
  <c r="AI32" i="3"/>
  <c r="AL33" i="3"/>
  <c r="BD33" i="3"/>
  <c r="AM34" i="3"/>
  <c r="BA34" i="3"/>
  <c r="AI35" i="3"/>
  <c r="AW35" i="3"/>
  <c r="AC36" i="3"/>
  <c r="BG36" i="3"/>
  <c r="AO36" i="3"/>
  <c r="AR34" i="3"/>
  <c r="AS32" i="3"/>
  <c r="AO33" i="3"/>
  <c r="BF33" i="3"/>
  <c r="AN34" i="3"/>
  <c r="BB34" i="3"/>
  <c r="X35" i="3"/>
  <c r="AJ35" i="3"/>
  <c r="AX35" i="3"/>
  <c r="AD36" i="3"/>
  <c r="AN36" i="3"/>
  <c r="AX36" i="3"/>
  <c r="BH36" i="3"/>
  <c r="BC32" i="3"/>
  <c r="AQ33" i="3"/>
  <c r="BG33" i="3"/>
  <c r="AC34" i="3"/>
  <c r="AQ34" i="3"/>
  <c r="BC34" i="3"/>
  <c r="AY35" i="3"/>
  <c r="AE36" i="3"/>
  <c r="BI33" i="3"/>
  <c r="BF34" i="3"/>
  <c r="BB35" i="3"/>
  <c r="AQ36" i="3"/>
  <c r="AL48" i="3"/>
  <c r="BA44" i="3"/>
  <c r="BF45" i="3"/>
  <c r="BK46" i="3"/>
  <c r="AL45" i="3"/>
  <c r="AQ46" i="3"/>
  <c r="AV47" i="3"/>
  <c r="BA48" i="3"/>
  <c r="W44" i="3"/>
  <c r="AB45" i="3"/>
  <c r="AG46" i="3"/>
  <c r="AL47" i="3"/>
  <c r="AQ48" i="3"/>
  <c r="BF44" i="3"/>
  <c r="BK45" i="3"/>
  <c r="W46" i="3"/>
  <c r="AB47" i="3"/>
  <c r="AG48" i="3"/>
  <c r="AV44" i="3"/>
  <c r="BA45" i="3"/>
  <c r="BF46" i="3"/>
  <c r="W48" i="3"/>
  <c r="AL44" i="3"/>
  <c r="AQ45" i="3"/>
  <c r="AV46" i="3"/>
  <c r="AB44" i="3"/>
  <c r="AG45" i="3"/>
  <c r="AL46" i="3"/>
  <c r="W45" i="3"/>
  <c r="E22" i="3"/>
  <c r="E37" i="3" s="1"/>
  <c r="E20" i="3"/>
  <c r="E31" i="3" s="1"/>
  <c r="E26" i="3"/>
  <c r="E49" i="3" s="1"/>
  <c r="E24" i="3"/>
  <c r="E43" i="3" s="1"/>
  <c r="E24" i="9"/>
  <c r="E44" i="9" s="1"/>
  <c r="E22" i="9"/>
  <c r="E37" i="9" s="1"/>
  <c r="E26" i="9"/>
  <c r="E50" i="9" s="1"/>
  <c r="S34" i="10"/>
  <c r="S40" i="10"/>
  <c r="E21" i="10"/>
  <c r="E22" i="10" s="1"/>
  <c r="E36" i="10" s="1"/>
  <c r="G24" i="10"/>
  <c r="E43" i="10" s="1"/>
  <c r="E19" i="10"/>
  <c r="E20" i="10" s="1"/>
  <c r="E30" i="10" s="1"/>
  <c r="G20" i="10"/>
  <c r="E31" i="10" s="1"/>
  <c r="G22" i="10"/>
  <c r="E37" i="10" s="1"/>
  <c r="G26" i="10"/>
  <c r="E49" i="10" s="1"/>
  <c r="E25" i="10"/>
  <c r="E26" i="10" s="1"/>
  <c r="E48" i="10" s="1"/>
  <c r="E23" i="10"/>
  <c r="E24" i="10" s="1"/>
  <c r="E42" i="10" s="1"/>
  <c r="S38" i="10"/>
  <c r="AA38" i="10"/>
  <c r="AI38" i="10"/>
  <c r="AQ38" i="10"/>
  <c r="AY38" i="10"/>
  <c r="X39" i="10"/>
  <c r="AF39" i="10"/>
  <c r="AN39" i="10"/>
  <c r="AV39" i="10"/>
  <c r="U40" i="10"/>
  <c r="AC40" i="10"/>
  <c r="AK40" i="10"/>
  <c r="AS40" i="10"/>
  <c r="BA40" i="10"/>
  <c r="Z41" i="10"/>
  <c r="AH41" i="10"/>
  <c r="AP41" i="10"/>
  <c r="AX41" i="10"/>
  <c r="W32" i="10"/>
  <c r="AE32" i="10"/>
  <c r="AM32" i="10"/>
  <c r="AU32" i="10"/>
  <c r="T33" i="10"/>
  <c r="AB33" i="10"/>
  <c r="AJ33" i="10"/>
  <c r="AR33" i="10"/>
  <c r="AZ33" i="10"/>
  <c r="Y34" i="10"/>
  <c r="AG34" i="10"/>
  <c r="AO34" i="10"/>
  <c r="AW34" i="10"/>
  <c r="V35" i="10"/>
  <c r="AD35" i="10"/>
  <c r="AL35" i="10"/>
  <c r="AT35" i="10"/>
  <c r="BB35" i="10"/>
  <c r="T38" i="10"/>
  <c r="AB38" i="10"/>
  <c r="AJ38" i="10"/>
  <c r="AR38" i="10"/>
  <c r="AZ38" i="10"/>
  <c r="Y39" i="10"/>
  <c r="AG39" i="10"/>
  <c r="AO39" i="10"/>
  <c r="AW39" i="10"/>
  <c r="V40" i="10"/>
  <c r="AD40" i="10"/>
  <c r="AL40" i="10"/>
  <c r="AT40" i="10"/>
  <c r="BB40" i="10"/>
  <c r="AA41" i="10"/>
  <c r="AI41" i="10"/>
  <c r="AQ41" i="10"/>
  <c r="AY41" i="10"/>
  <c r="X32" i="10"/>
  <c r="AF32" i="10"/>
  <c r="AN32" i="10"/>
  <c r="AV32" i="10"/>
  <c r="U33" i="10"/>
  <c r="AC33" i="10"/>
  <c r="AK33" i="10"/>
  <c r="AS33" i="10"/>
  <c r="BA33" i="10"/>
  <c r="Z34" i="10"/>
  <c r="AH34" i="10"/>
  <c r="AP34" i="10"/>
  <c r="AX34" i="10"/>
  <c r="W35" i="10"/>
  <c r="AE35" i="10"/>
  <c r="AM35" i="10"/>
  <c r="AU35" i="10"/>
  <c r="U38" i="10"/>
  <c r="AC38" i="10"/>
  <c r="AK38" i="10"/>
  <c r="AS38" i="10"/>
  <c r="BA38" i="10"/>
  <c r="Z39" i="10"/>
  <c r="AH39" i="10"/>
  <c r="AP39" i="10"/>
  <c r="AX39" i="10"/>
  <c r="W40" i="10"/>
  <c r="AE40" i="10"/>
  <c r="AM40" i="10"/>
  <c r="AU40" i="10"/>
  <c r="T41" i="10"/>
  <c r="AB41" i="10"/>
  <c r="AJ41" i="10"/>
  <c r="AR41" i="10"/>
  <c r="AZ41" i="10"/>
  <c r="Y32" i="10"/>
  <c r="AG32" i="10"/>
  <c r="AO32" i="10"/>
  <c r="AW32" i="10"/>
  <c r="V33" i="10"/>
  <c r="AD33" i="10"/>
  <c r="AL33" i="10"/>
  <c r="AT33" i="10"/>
  <c r="BB33" i="10"/>
  <c r="AA34" i="10"/>
  <c r="AI34" i="10"/>
  <c r="AQ34" i="10"/>
  <c r="AY34" i="10"/>
  <c r="X35" i="10"/>
  <c r="AF35" i="10"/>
  <c r="AN35" i="10"/>
  <c r="AV35" i="10"/>
  <c r="AB34" i="10"/>
  <c r="AZ34" i="10"/>
  <c r="AG35" i="10"/>
  <c r="AO35" i="10"/>
  <c r="Y38" i="10"/>
  <c r="V39" i="10"/>
  <c r="BB39" i="10"/>
  <c r="AQ40" i="10"/>
  <c r="AV41" i="10"/>
  <c r="BA32" i="10"/>
  <c r="AX33" i="10"/>
  <c r="AU34" i="10"/>
  <c r="AJ35" i="10"/>
  <c r="AH38" i="10"/>
  <c r="AE39" i="10"/>
  <c r="T40" i="10"/>
  <c r="Y41" i="10"/>
  <c r="AD32" i="10"/>
  <c r="AA33" i="10"/>
  <c r="X34" i="10"/>
  <c r="U35" i="10"/>
  <c r="AS35" i="10"/>
  <c r="V38" i="10"/>
  <c r="AD38" i="10"/>
  <c r="AL38" i="10"/>
  <c r="AT38" i="10"/>
  <c r="BB38" i="10"/>
  <c r="AA39" i="10"/>
  <c r="AI39" i="10"/>
  <c r="AQ39" i="10"/>
  <c r="AY39" i="10"/>
  <c r="X40" i="10"/>
  <c r="AF40" i="10"/>
  <c r="AN40" i="10"/>
  <c r="AV40" i="10"/>
  <c r="U41" i="10"/>
  <c r="AC41" i="10"/>
  <c r="AK41" i="10"/>
  <c r="AS41" i="10"/>
  <c r="BA41" i="10"/>
  <c r="Z32" i="10"/>
  <c r="AH32" i="10"/>
  <c r="AP32" i="10"/>
  <c r="AX32" i="10"/>
  <c r="W33" i="10"/>
  <c r="AE33" i="10"/>
  <c r="AM33" i="10"/>
  <c r="AU33" i="10"/>
  <c r="T34" i="10"/>
  <c r="AJ34" i="10"/>
  <c r="AR34" i="10"/>
  <c r="Y35" i="10"/>
  <c r="AW35" i="10"/>
  <c r="AO38" i="10"/>
  <c r="X41" i="10"/>
  <c r="AK32" i="10"/>
  <c r="AP33" i="10"/>
  <c r="AM34" i="10"/>
  <c r="AZ35" i="10"/>
  <c r="AP38" i="10"/>
  <c r="AR40" i="10"/>
  <c r="AO41" i="10"/>
  <c r="AL32" i="10"/>
  <c r="AQ33" i="10"/>
  <c r="AV34" i="10"/>
  <c r="BA35" i="10"/>
  <c r="W38" i="10"/>
  <c r="AE38" i="10"/>
  <c r="AM38" i="10"/>
  <c r="AU38" i="10"/>
  <c r="T39" i="10"/>
  <c r="AB39" i="10"/>
  <c r="AJ39" i="10"/>
  <c r="AR39" i="10"/>
  <c r="AZ39" i="10"/>
  <c r="Y40" i="10"/>
  <c r="AG40" i="10"/>
  <c r="AO40" i="10"/>
  <c r="AW40" i="10"/>
  <c r="V41" i="10"/>
  <c r="AD41" i="10"/>
  <c r="AL41" i="10"/>
  <c r="AT41" i="10"/>
  <c r="BB41" i="10"/>
  <c r="AA32" i="10"/>
  <c r="AI32" i="10"/>
  <c r="AQ32" i="10"/>
  <c r="AY32" i="10"/>
  <c r="X33" i="10"/>
  <c r="AF33" i="10"/>
  <c r="AN33" i="10"/>
  <c r="AV33" i="10"/>
  <c r="U34" i="10"/>
  <c r="AC34" i="10"/>
  <c r="AK34" i="10"/>
  <c r="AS34" i="10"/>
  <c r="BA34" i="10"/>
  <c r="Z35" i="10"/>
  <c r="AH35" i="10"/>
  <c r="AP35" i="10"/>
  <c r="AX35" i="10"/>
  <c r="AY35" i="10"/>
  <c r="AW38" i="10"/>
  <c r="AD39" i="10"/>
  <c r="AT39" i="10"/>
  <c r="AI40" i="10"/>
  <c r="AF41" i="10"/>
  <c r="U32" i="10"/>
  <c r="AS32" i="10"/>
  <c r="AH33" i="10"/>
  <c r="W34" i="10"/>
  <c r="T35" i="10"/>
  <c r="S41" i="10"/>
  <c r="W39" i="10"/>
  <c r="AU39" i="10"/>
  <c r="AB40" i="10"/>
  <c r="AZ40" i="10"/>
  <c r="AW41" i="10"/>
  <c r="BB32" i="10"/>
  <c r="AY33" i="10"/>
  <c r="AN34" i="10"/>
  <c r="AC35" i="10"/>
  <c r="X38" i="10"/>
  <c r="AF38" i="10"/>
  <c r="AN38" i="10"/>
  <c r="AV38" i="10"/>
  <c r="U39" i="10"/>
  <c r="AC39" i="10"/>
  <c r="AK39" i="10"/>
  <c r="AS39" i="10"/>
  <c r="BA39" i="10"/>
  <c r="Z40" i="10"/>
  <c r="AH40" i="10"/>
  <c r="AP40" i="10"/>
  <c r="AX40" i="10"/>
  <c r="W41" i="10"/>
  <c r="AE41" i="10"/>
  <c r="AM41" i="10"/>
  <c r="AU41" i="10"/>
  <c r="T32" i="10"/>
  <c r="AB32" i="10"/>
  <c r="AJ32" i="10"/>
  <c r="AR32" i="10"/>
  <c r="AZ32" i="10"/>
  <c r="Y33" i="10"/>
  <c r="AG33" i="10"/>
  <c r="AO33" i="10"/>
  <c r="AW33" i="10"/>
  <c r="V34" i="10"/>
  <c r="AD34" i="10"/>
  <c r="AL34" i="10"/>
  <c r="AT34" i="10"/>
  <c r="BB34" i="10"/>
  <c r="AA35" i="10"/>
  <c r="AI35" i="10"/>
  <c r="AQ35" i="10"/>
  <c r="AG38" i="10"/>
  <c r="AL39" i="10"/>
  <c r="AA40" i="10"/>
  <c r="AY40" i="10"/>
  <c r="AN41" i="10"/>
  <c r="AC32" i="10"/>
  <c r="Z33" i="10"/>
  <c r="AE34" i="10"/>
  <c r="AB35" i="10"/>
  <c r="AR35" i="10"/>
  <c r="Z38" i="10"/>
  <c r="AX38" i="10"/>
  <c r="AM39" i="10"/>
  <c r="AJ40" i="10"/>
  <c r="AG41" i="10"/>
  <c r="V32" i="10"/>
  <c r="AT32" i="10"/>
  <c r="AI33" i="10"/>
  <c r="AF34" i="10"/>
  <c r="AK35" i="10"/>
  <c r="S44" i="9"/>
  <c r="G20" i="8"/>
  <c r="E31" i="8" s="1"/>
  <c r="E19" i="8"/>
  <c r="E20" i="8" s="1"/>
  <c r="E30" i="8" s="1"/>
  <c r="E25" i="8"/>
  <c r="E26" i="8" s="1"/>
  <c r="E48" i="8" s="1"/>
  <c r="G22" i="8"/>
  <c r="E37" i="8" s="1"/>
  <c r="E23" i="8"/>
  <c r="E24" i="8" s="1"/>
  <c r="E42" i="8" s="1"/>
  <c r="G24" i="8"/>
  <c r="E43" i="8" s="1"/>
  <c r="G26" i="8"/>
  <c r="E49" i="8" s="1"/>
  <c r="E21" i="8"/>
  <c r="E22" i="8" s="1"/>
  <c r="E36" i="8" s="1"/>
  <c r="Y38" i="8"/>
  <c r="AG38" i="8"/>
  <c r="AO38" i="8"/>
  <c r="AW38" i="8"/>
  <c r="V39" i="8"/>
  <c r="AD39" i="8"/>
  <c r="AL39" i="8"/>
  <c r="AT39" i="8"/>
  <c r="BB39" i="8"/>
  <c r="AA40" i="8"/>
  <c r="AI40" i="8"/>
  <c r="AQ40" i="8"/>
  <c r="AY40" i="8"/>
  <c r="X41" i="8"/>
  <c r="AF41" i="8"/>
  <c r="AN41" i="8"/>
  <c r="AV41" i="8"/>
  <c r="U32" i="8"/>
  <c r="AC32" i="8"/>
  <c r="AK32" i="8"/>
  <c r="AS32" i="8"/>
  <c r="BA32" i="8"/>
  <c r="Z33" i="8"/>
  <c r="AH33" i="8"/>
  <c r="AP33" i="8"/>
  <c r="AX33" i="8"/>
  <c r="W34" i="8"/>
  <c r="AE34" i="8"/>
  <c r="AM34" i="8"/>
  <c r="AU34" i="8"/>
  <c r="T35" i="8"/>
  <c r="AB35" i="8"/>
  <c r="AJ35" i="8"/>
  <c r="AR35" i="8"/>
  <c r="AZ35" i="8"/>
  <c r="T38" i="8"/>
  <c r="AJ38" i="8"/>
  <c r="AZ38" i="8"/>
  <c r="AG39" i="8"/>
  <c r="AW39" i="8"/>
  <c r="AD40" i="8"/>
  <c r="AT40" i="8"/>
  <c r="AA41" i="8"/>
  <c r="AY41" i="8"/>
  <c r="AF32" i="8"/>
  <c r="AV32" i="8"/>
  <c r="AC33" i="8"/>
  <c r="AS33" i="8"/>
  <c r="AH34" i="8"/>
  <c r="AX34" i="8"/>
  <c r="AE35" i="8"/>
  <c r="AU35" i="8"/>
  <c r="U39" i="8"/>
  <c r="AP40" i="8"/>
  <c r="AU41" i="8"/>
  <c r="AZ32" i="8"/>
  <c r="V34" i="8"/>
  <c r="BB34" i="8"/>
  <c r="AY35" i="8"/>
  <c r="Z38" i="8"/>
  <c r="AH38" i="8"/>
  <c r="AP38" i="8"/>
  <c r="AX38" i="8"/>
  <c r="W39" i="8"/>
  <c r="AE39" i="8"/>
  <c r="AM39" i="8"/>
  <c r="AU39" i="8"/>
  <c r="T40" i="8"/>
  <c r="AB40" i="8"/>
  <c r="AJ40" i="8"/>
  <c r="AR40" i="8"/>
  <c r="AZ40" i="8"/>
  <c r="Y41" i="8"/>
  <c r="AG41" i="8"/>
  <c r="AO41" i="8"/>
  <c r="AW41" i="8"/>
  <c r="V32" i="8"/>
  <c r="AD32" i="8"/>
  <c r="AL32" i="8"/>
  <c r="AT32" i="8"/>
  <c r="BB32" i="8"/>
  <c r="AA33" i="8"/>
  <c r="AI33" i="8"/>
  <c r="AQ33" i="8"/>
  <c r="AY33" i="8"/>
  <c r="X34" i="8"/>
  <c r="AF34" i="8"/>
  <c r="AN34" i="8"/>
  <c r="AV34" i="8"/>
  <c r="U35" i="8"/>
  <c r="AC35" i="8"/>
  <c r="AK35" i="8"/>
  <c r="AS35" i="8"/>
  <c r="BA35" i="8"/>
  <c r="AB38" i="8"/>
  <c r="AR38" i="8"/>
  <c r="Y39" i="8"/>
  <c r="AO39" i="8"/>
  <c r="V40" i="8"/>
  <c r="AL40" i="8"/>
  <c r="BB40" i="8"/>
  <c r="AQ41" i="8"/>
  <c r="X32" i="8"/>
  <c r="AN32" i="8"/>
  <c r="U33" i="8"/>
  <c r="AK33" i="8"/>
  <c r="Z34" i="8"/>
  <c r="AP34" i="8"/>
  <c r="W35" i="8"/>
  <c r="AM35" i="8"/>
  <c r="AK39" i="8"/>
  <c r="W41" i="8"/>
  <c r="AB32" i="8"/>
  <c r="AG33" i="8"/>
  <c r="AL34" i="8"/>
  <c r="AQ35" i="8"/>
  <c r="AA38" i="8"/>
  <c r="AI38" i="8"/>
  <c r="AQ38" i="8"/>
  <c r="AY38" i="8"/>
  <c r="X39" i="8"/>
  <c r="AF39" i="8"/>
  <c r="AN39" i="8"/>
  <c r="AV39" i="8"/>
  <c r="U40" i="8"/>
  <c r="AC40" i="8"/>
  <c r="AK40" i="8"/>
  <c r="AS40" i="8"/>
  <c r="BA40" i="8"/>
  <c r="Z41" i="8"/>
  <c r="AH41" i="8"/>
  <c r="AP41" i="8"/>
  <c r="AX41" i="8"/>
  <c r="W32" i="8"/>
  <c r="AE32" i="8"/>
  <c r="AM32" i="8"/>
  <c r="AU32" i="8"/>
  <c r="T33" i="8"/>
  <c r="AB33" i="8"/>
  <c r="AJ33" i="8"/>
  <c r="AR33" i="8"/>
  <c r="AZ33" i="8"/>
  <c r="Y34" i="8"/>
  <c r="AG34" i="8"/>
  <c r="AO34" i="8"/>
  <c r="AW34" i="8"/>
  <c r="V35" i="8"/>
  <c r="AD35" i="8"/>
  <c r="AL35" i="8"/>
  <c r="AT35" i="8"/>
  <c r="BB35" i="8"/>
  <c r="AI41" i="8"/>
  <c r="BA33" i="8"/>
  <c r="S32" i="8"/>
  <c r="U38" i="8"/>
  <c r="AC38" i="8"/>
  <c r="AK38" i="8"/>
  <c r="AS38" i="8"/>
  <c r="BA38" i="8"/>
  <c r="Z39" i="8"/>
  <c r="AH39" i="8"/>
  <c r="AP39" i="8"/>
  <c r="AX39" i="8"/>
  <c r="W40" i="8"/>
  <c r="AE40" i="8"/>
  <c r="AM40" i="8"/>
  <c r="AU40" i="8"/>
  <c r="T41" i="8"/>
  <c r="AB41" i="8"/>
  <c r="AJ41" i="8"/>
  <c r="AR41" i="8"/>
  <c r="AZ41" i="8"/>
  <c r="Y32" i="8"/>
  <c r="AG32" i="8"/>
  <c r="AO32" i="8"/>
  <c r="AW32" i="8"/>
  <c r="V33" i="8"/>
  <c r="AD33" i="8"/>
  <c r="AL33" i="8"/>
  <c r="AT33" i="8"/>
  <c r="BB33" i="8"/>
  <c r="AA34" i="8"/>
  <c r="AI34" i="8"/>
  <c r="AQ34" i="8"/>
  <c r="AY34" i="8"/>
  <c r="X35" i="8"/>
  <c r="AF35" i="8"/>
  <c r="AN35" i="8"/>
  <c r="AV35" i="8"/>
  <c r="AE38" i="8"/>
  <c r="AU38" i="8"/>
  <c r="AB39" i="8"/>
  <c r="AR39" i="8"/>
  <c r="Y40" i="8"/>
  <c r="AO40" i="8"/>
  <c r="V41" i="8"/>
  <c r="AL41" i="8"/>
  <c r="BB41" i="8"/>
  <c r="AI32" i="8"/>
  <c r="AY32" i="8"/>
  <c r="AF33" i="8"/>
  <c r="AV33" i="8"/>
  <c r="AC34" i="8"/>
  <c r="AS34" i="8"/>
  <c r="Z35" i="8"/>
  <c r="AP35" i="8"/>
  <c r="X38" i="8"/>
  <c r="AN38" i="8"/>
  <c r="AC39" i="8"/>
  <c r="BA39" i="8"/>
  <c r="AH40" i="8"/>
  <c r="AE41" i="8"/>
  <c r="T32" i="8"/>
  <c r="AR32" i="8"/>
  <c r="AO33" i="8"/>
  <c r="AD34" i="8"/>
  <c r="AA35" i="8"/>
  <c r="V38" i="8"/>
  <c r="AD38" i="8"/>
  <c r="AL38" i="8"/>
  <c r="AT38" i="8"/>
  <c r="BB38" i="8"/>
  <c r="AA39" i="8"/>
  <c r="AI39" i="8"/>
  <c r="AQ39" i="8"/>
  <c r="AY39" i="8"/>
  <c r="X40" i="8"/>
  <c r="AF40" i="8"/>
  <c r="AN40" i="8"/>
  <c r="AV40" i="8"/>
  <c r="U41" i="8"/>
  <c r="AC41" i="8"/>
  <c r="AK41" i="8"/>
  <c r="AS41" i="8"/>
  <c r="BA41" i="8"/>
  <c r="Z32" i="8"/>
  <c r="AH32" i="8"/>
  <c r="AP32" i="8"/>
  <c r="AX32" i="8"/>
  <c r="W33" i="8"/>
  <c r="AE33" i="8"/>
  <c r="AM33" i="8"/>
  <c r="AU33" i="8"/>
  <c r="T34" i="8"/>
  <c r="AB34" i="8"/>
  <c r="AJ34" i="8"/>
  <c r="AR34" i="8"/>
  <c r="AZ34" i="8"/>
  <c r="Y35" i="8"/>
  <c r="AG35" i="8"/>
  <c r="AO35" i="8"/>
  <c r="AW35" i="8"/>
  <c r="W38" i="8"/>
  <c r="AM38" i="8"/>
  <c r="T39" i="8"/>
  <c r="AJ39" i="8"/>
  <c r="AZ39" i="8"/>
  <c r="AG40" i="8"/>
  <c r="AW40" i="8"/>
  <c r="AD41" i="8"/>
  <c r="AT41" i="8"/>
  <c r="AA32" i="8"/>
  <c r="AQ32" i="8"/>
  <c r="X33" i="8"/>
  <c r="AN33" i="8"/>
  <c r="U34" i="8"/>
  <c r="AK34" i="8"/>
  <c r="BA34" i="8"/>
  <c r="AH35" i="8"/>
  <c r="AX35" i="8"/>
  <c r="AF38" i="8"/>
  <c r="AV38" i="8"/>
  <c r="AS39" i="8"/>
  <c r="Z40" i="8"/>
  <c r="AX40" i="8"/>
  <c r="AM41" i="8"/>
  <c r="AJ32" i="8"/>
  <c r="Y33" i="8"/>
  <c r="AW33" i="8"/>
  <c r="AT34" i="8"/>
  <c r="AI35" i="8"/>
  <c r="S33" i="8"/>
  <c r="S34" i="8"/>
  <c r="S35" i="8"/>
  <c r="S38" i="8"/>
  <c r="S39" i="8"/>
  <c r="S40" i="8"/>
</calcChain>
</file>

<file path=xl/sharedStrings.xml><?xml version="1.0" encoding="utf-8"?>
<sst xmlns="http://schemas.openxmlformats.org/spreadsheetml/2006/main" count="216" uniqueCount="75">
  <si>
    <t>Charge de neige (kg/m²)</t>
  </si>
  <si>
    <t>Poids remplissage (kg/m²)</t>
  </si>
  <si>
    <t>Pente</t>
  </si>
  <si>
    <t>Poids chevron (kg)</t>
  </si>
  <si>
    <t>Poids chevron + renfort (kg)</t>
  </si>
  <si>
    <t>↨</t>
  </si>
  <si>
    <t>Distance entre poteaux (m)</t>
  </si>
  <si>
    <t>Distance entre chevrons (m)</t>
  </si>
  <si>
    <t>Profondeur (m)</t>
  </si>
  <si>
    <t>Pente (°)</t>
  </si>
  <si>
    <t xml:space="preserve">   Flèche maximale (mm)</t>
  </si>
  <si>
    <t>Poids total sur sablière (+poids chevron) (kg)</t>
  </si>
  <si>
    <t>Poids total sur sablière renfort. (+poids chevron) (kg)</t>
  </si>
  <si>
    <t>Flèche sablière (chevron) (mm)</t>
  </si>
  <si>
    <t>Flèche sablière (chevron + renfort) (mm)</t>
  </si>
  <si>
    <t>Flèche sablière + renfort (chevron) (mm)</t>
  </si>
  <si>
    <t>Flèche sablière + renfort (chevron + renfort) (mm)</t>
  </si>
  <si>
    <t xml:space="preserve">Poids par m </t>
  </si>
  <si>
    <t>Poids total sur sablière renfort. (+poids chevron et renfort) (kg)</t>
  </si>
  <si>
    <t>Poids total sur sablière (+poids chevron et renfort) (kg)</t>
  </si>
  <si>
    <t>I renfort (cm4)</t>
  </si>
  <si>
    <t>I sablière &amp; chéneau  (cm4)</t>
  </si>
  <si>
    <t>Poids sablière &amp; chéneau (kg)</t>
  </si>
  <si>
    <t>Poids sablière &amp; chéneau + renfort (kg)</t>
  </si>
  <si>
    <t>RENFORT Fe CHEVRON 739026</t>
  </si>
  <si>
    <t>CHEVRON 431356</t>
  </si>
  <si>
    <r>
      <t>V A R I A N T</t>
    </r>
    <r>
      <rPr>
        <b/>
        <sz val="12"/>
        <color indexed="9"/>
        <rFont val="Arial"/>
        <family val="2"/>
      </rPr>
      <t xml:space="preserve">   CALCUL FLECHE SABLIERE</t>
    </r>
  </si>
  <si>
    <t xml:space="preserve"> A REMPLIR PAR VOUS</t>
  </si>
  <si>
    <t xml:space="preserve"> DONNEES PAR NOUS</t>
  </si>
  <si>
    <t xml:space="preserve"> RESULTAT NEGATIF</t>
  </si>
  <si>
    <t>RENFORT SABLIERE 739016+</t>
  </si>
  <si>
    <t>nu</t>
  </si>
  <si>
    <t>nu =</t>
  </si>
  <si>
    <t>Longueur=</t>
  </si>
  <si>
    <t>Longueur =</t>
  </si>
  <si>
    <t>Charge neige* =</t>
  </si>
  <si>
    <t>(*) Charge neige = nu * Ce * Ct * Sk + s1</t>
  </si>
  <si>
    <t>Ce = Ct = 1 &amp; s1 = 0 si pente&gt;5%</t>
  </si>
  <si>
    <t>I sablière &amp; chéneau  (cm4) = I profils unies</t>
  </si>
  <si>
    <t>SABLIERE 999302 &amp; CHENEAU 432030</t>
  </si>
  <si>
    <t xml:space="preserve">EI_sablière (Nm²) = </t>
  </si>
  <si>
    <t xml:space="preserve">EI_sablière + EI_renfort (Nm²) = </t>
  </si>
  <si>
    <t xml:space="preserve">Longueur barre (m) = </t>
  </si>
  <si>
    <r>
      <t xml:space="preserve">Version 12/2019  </t>
    </r>
    <r>
      <rPr>
        <sz val="10"/>
        <color indexed="10"/>
        <rFont val="Arial"/>
        <family val="2"/>
      </rPr>
      <t>Ces valeurs sont données a titre indicatif et n'engagent pas Flandria !</t>
    </r>
  </si>
  <si>
    <t>Distance maxi entre poteaux (m)</t>
  </si>
  <si>
    <r>
      <t xml:space="preserve">f = 5/384 * ( G * L^4 / E * I )   </t>
    </r>
    <r>
      <rPr>
        <i/>
        <sz val="8"/>
        <color indexed="12"/>
        <rFont val="Arial"/>
        <family val="2"/>
      </rPr>
      <t>G = N par m</t>
    </r>
  </si>
  <si>
    <r>
      <t xml:space="preserve">f = 5/384 * ( G * L^4 / E * I )   </t>
    </r>
    <r>
      <rPr>
        <b/>
        <i/>
        <sz val="8"/>
        <color indexed="12"/>
        <rFont val="Arial"/>
        <family val="2"/>
      </rPr>
      <t>G = N par m</t>
    </r>
  </si>
  <si>
    <t>Nombre chevrons intermediairs</t>
  </si>
  <si>
    <t>Charge neige</t>
  </si>
  <si>
    <t>Pas chevron</t>
  </si>
  <si>
    <t>Profondeur</t>
  </si>
  <si>
    <t xml:space="preserve">DISTANCE POTEAU   VARIANT sabliere renforcé + chevron   Flèche maxi = 5mm / vitrage 35kg/m² / pas des chevrons = 0,700m </t>
  </si>
  <si>
    <t xml:space="preserve">DISTANCE POTEAU   VARIANT sabliere renforcé + chevron renforcé   Flèche maxi = 5mm / vitrage 35kg/m² / pas des chevrons = 0,700m </t>
  </si>
  <si>
    <t xml:space="preserve">DISTANCE POTEAU   VARIANT sabliere renforcé + chevron   Flèche maxi = 5mm / vitrage 5kg/m² / pas des chevrons = 1,300m </t>
  </si>
  <si>
    <t xml:space="preserve">DISTANCE POTEAU   VARIANT sabliere renforcé + chevron renforcé   Flèche maxi = 5mm / vitrage 5kg/m² / pas des chevrons = 1,300m </t>
  </si>
  <si>
    <t>Longueur sabliere =</t>
  </si>
  <si>
    <t>FLECHE MAXI = 5mm</t>
  </si>
  <si>
    <t>DELETE</t>
  </si>
  <si>
    <t>Distance maxi entre poteaux (m) _Sabliere non renforcée</t>
  </si>
  <si>
    <t>Distance maxi entre poteaux (m) _ Sabliere renforcée</t>
  </si>
  <si>
    <t>Distance maxi entre poteaux (m) _ Sabliere non-renforcée</t>
  </si>
  <si>
    <t>SABLIERE 999374 &amp; CHENEAU 432030</t>
  </si>
  <si>
    <r>
      <t>V A R I A N T solid</t>
    </r>
    <r>
      <rPr>
        <b/>
        <sz val="12"/>
        <color indexed="9"/>
        <rFont val="Arial"/>
        <family val="2"/>
      </rPr>
      <t xml:space="preserve">   CALCUL PORTEE SABLIERE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rgb="FF0000CC"/>
        <rFont val="Arial"/>
        <family val="2"/>
      </rPr>
      <t>vitrage</t>
    </r>
  </si>
  <si>
    <r>
      <t>V A R I A N T solid</t>
    </r>
    <r>
      <rPr>
        <b/>
        <sz val="12"/>
        <color indexed="9"/>
        <rFont val="Arial"/>
        <family val="2"/>
      </rPr>
      <t xml:space="preserve">   CALCUL PORTEE SABLIERE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rgb="FF0000CC"/>
        <rFont val="Arial"/>
        <family val="2"/>
      </rPr>
      <t>plaque</t>
    </r>
  </si>
  <si>
    <t>DISTANCE POTEAU   VARIANT sabliere + chevron   Flèche maxi = 5mm</t>
  </si>
  <si>
    <t>DISTANCE POTEAU   VARIANT sabliere renforcé + chevron   Flèche maxi = 5mm</t>
  </si>
  <si>
    <t>DISTANCE POTEAU   VARIANT sabliere renforcé + chevron renforcé   Flèche maxi = 5mm</t>
  </si>
  <si>
    <t>RENFORT Fe SABLIERE 739084</t>
  </si>
  <si>
    <t>DISTANCE POTEAU   VARIANT Solid sabliere + chevron renforcé   Flèche maxi = 5mm</t>
  </si>
  <si>
    <t>DISTANCE POTEAU   VARIANT Solid sabliere + chevron renforcé Flèche maxi = 5mm / Plaque 5kg/m²</t>
  </si>
  <si>
    <t>DISTANCE POTEAU   VARIANT Solid sabliere renforcé + chevron Vitrage 35kg/m² Flèche maxi = 5mm / Plaque 5kg/m²</t>
  </si>
  <si>
    <t>DISTANCE POTEAU   VARIANT sabliere + chevron   Flèche maxi = 5mm / Vitrage 35kg/m²</t>
  </si>
  <si>
    <t>DISTANCE POTEAU   VARIANT Solid sabliere renforcé + chevron renforcé   Flèche maxi = 5mm / Vitrage 35kg/m²</t>
  </si>
  <si>
    <t>Ces valeurs sont données a titre indicatif et n'engagent pas Flandria !</t>
  </si>
  <si>
    <r>
      <t xml:space="preserve">Version 01/2021  </t>
    </r>
    <r>
      <rPr>
        <sz val="10"/>
        <color indexed="10"/>
        <rFont val="Arial"/>
        <family val="2"/>
      </rPr>
      <t>Ces valeurs sont données a titre indicatif et n'engagent pas Flandria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</si>
</sst>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8.5"/>
      <color indexed="9"/>
      <name val="MS Sans Serif"/>
      <family val="2"/>
    </font>
    <font>
      <sz val="8.5"/>
      <color indexed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8"/>
      <color indexed="12"/>
      <name val="Arial"/>
      <family val="2"/>
    </font>
    <font>
      <b/>
      <i/>
      <sz val="8"/>
      <color indexed="12"/>
      <name val="Arial"/>
      <family val="2"/>
    </font>
    <font>
      <b/>
      <sz val="1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2"/>
      <color theme="0"/>
      <name val="Arial"/>
      <family val="2"/>
    </font>
    <font>
      <b/>
      <sz val="14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0" xfId="0" applyFill="1" applyBorder="1"/>
    <xf numFmtId="0" fontId="0" fillId="0" borderId="0" xfId="0" applyAlignment="1"/>
    <xf numFmtId="0" fontId="2" fillId="0" borderId="2" xfId="0" applyFont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/>
    <xf numFmtId="1" fontId="0" fillId="3" borderId="1" xfId="0" applyNumberFormat="1" applyFill="1" applyBorder="1" applyAlignment="1" applyProtection="1">
      <alignment horizontal="center"/>
      <protection hidden="1"/>
    </xf>
    <xf numFmtId="0" fontId="0" fillId="0" borderId="0" xfId="0" applyFont="1"/>
    <xf numFmtId="14" fontId="2" fillId="0" borderId="0" xfId="0" applyNumberFormat="1" applyFont="1" applyAlignment="1">
      <alignment horizontal="left"/>
    </xf>
    <xf numFmtId="1" fontId="0" fillId="5" borderId="1" xfId="0" applyNumberFormat="1" applyFill="1" applyBorder="1" applyAlignment="1" applyProtection="1">
      <alignment horizontal="center"/>
      <protection hidden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2" fillId="0" borderId="17" xfId="0" applyFont="1" applyFill="1" applyBorder="1"/>
    <xf numFmtId="164" fontId="0" fillId="0" borderId="17" xfId="0" applyNumberFormat="1" applyFill="1" applyBorder="1" applyAlignment="1" applyProtection="1">
      <alignment horizontal="center"/>
      <protection hidden="1"/>
    </xf>
    <xf numFmtId="0" fontId="2" fillId="0" borderId="0" xfId="0" applyFont="1" applyFill="1" applyBorder="1"/>
    <xf numFmtId="164" fontId="0" fillId="0" borderId="0" xfId="0" applyNumberForma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0" fontId="2" fillId="0" borderId="22" xfId="0" applyFont="1" applyFill="1" applyBorder="1" applyAlignment="1" applyProtection="1">
      <alignment horizontal="right" vertical="top"/>
      <protection hidden="1"/>
    </xf>
    <xf numFmtId="164" fontId="2" fillId="0" borderId="0" xfId="0" applyNumberFormat="1" applyFont="1" applyAlignment="1" applyProtection="1">
      <alignment horizontal="center" vertical="top"/>
      <protection hidden="1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 vertical="top"/>
      <protection hidden="1"/>
    </xf>
    <xf numFmtId="0" fontId="1" fillId="0" borderId="31" xfId="0" applyFont="1" applyFill="1" applyBorder="1" applyAlignment="1">
      <alignment vertical="center"/>
    </xf>
    <xf numFmtId="0" fontId="2" fillId="0" borderId="31" xfId="0" applyFont="1" applyFill="1" applyBorder="1" applyAlignment="1" applyProtection="1">
      <alignment horizontal="right" vertical="top"/>
      <protection hidden="1"/>
    </xf>
    <xf numFmtId="164" fontId="2" fillId="0" borderId="31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top"/>
      <protection hidden="1"/>
    </xf>
    <xf numFmtId="0" fontId="1" fillId="0" borderId="22" xfId="0" applyFont="1" applyFill="1" applyBorder="1" applyAlignment="1">
      <alignment vertical="center"/>
    </xf>
    <xf numFmtId="164" fontId="2" fillId="0" borderId="22" xfId="0" applyNumberFormat="1" applyFont="1" applyFill="1" applyBorder="1" applyAlignment="1" applyProtection="1">
      <alignment horizontal="center" vertical="top"/>
      <protection hidden="1"/>
    </xf>
    <xf numFmtId="0" fontId="8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5" fontId="0" fillId="0" borderId="0" xfId="0" applyNumberFormat="1"/>
    <xf numFmtId="165" fontId="0" fillId="0" borderId="0" xfId="0" applyNumberFormat="1" applyBorder="1" applyAlignment="1">
      <alignment horizontal="center"/>
    </xf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0" fillId="0" borderId="35" xfId="0" applyFill="1" applyBorder="1"/>
    <xf numFmtId="0" fontId="2" fillId="0" borderId="33" xfId="0" applyFont="1" applyBorder="1"/>
    <xf numFmtId="0" fontId="21" fillId="0" borderId="0" xfId="0" applyFont="1"/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56" xfId="0" applyFont="1" applyBorder="1"/>
    <xf numFmtId="0" fontId="20" fillId="0" borderId="56" xfId="0" applyFont="1" applyBorder="1" applyAlignment="1"/>
    <xf numFmtId="0" fontId="20" fillId="0" borderId="0" xfId="0" applyFont="1"/>
    <xf numFmtId="0" fontId="0" fillId="0" borderId="56" xfId="0" applyFill="1" applyBorder="1"/>
    <xf numFmtId="165" fontId="1" fillId="0" borderId="34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22" fillId="0" borderId="56" xfId="0" applyFont="1" applyBorder="1" applyAlignment="1"/>
    <xf numFmtId="0" fontId="22" fillId="0" borderId="0" xfId="0" applyFont="1"/>
    <xf numFmtId="165" fontId="1" fillId="0" borderId="33" xfId="0" applyNumberFormat="1" applyFont="1" applyBorder="1" applyAlignment="1">
      <alignment horizontal="center"/>
    </xf>
    <xf numFmtId="165" fontId="1" fillId="0" borderId="35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/>
    <xf numFmtId="165" fontId="1" fillId="0" borderId="0" xfId="0" applyNumberFormat="1" applyFont="1" applyBorder="1" applyAlignment="1">
      <alignment horizontal="center"/>
    </xf>
    <xf numFmtId="2" fontId="22" fillId="0" borderId="47" xfId="0" applyNumberFormat="1" applyFont="1" applyBorder="1"/>
    <xf numFmtId="2" fontId="22" fillId="0" borderId="48" xfId="0" applyNumberFormat="1" applyFont="1" applyBorder="1"/>
    <xf numFmtId="2" fontId="22" fillId="0" borderId="49" xfId="0" applyNumberFormat="1" applyFont="1" applyBorder="1"/>
    <xf numFmtId="2" fontId="22" fillId="0" borderId="57" xfId="0" applyNumberFormat="1" applyFont="1" applyBorder="1"/>
    <xf numFmtId="2" fontId="22" fillId="0" borderId="60" xfId="0" applyNumberFormat="1" applyFont="1" applyBorder="1"/>
    <xf numFmtId="2" fontId="22" fillId="0" borderId="50" xfId="0" applyNumberFormat="1" applyFont="1" applyBorder="1"/>
    <xf numFmtId="2" fontId="22" fillId="0" borderId="51" xfId="0" applyNumberFormat="1" applyFont="1" applyBorder="1"/>
    <xf numFmtId="2" fontId="22" fillId="0" borderId="52" xfId="0" applyNumberFormat="1" applyFont="1" applyBorder="1"/>
    <xf numFmtId="2" fontId="22" fillId="0" borderId="58" xfId="0" applyNumberFormat="1" applyFont="1" applyBorder="1"/>
    <xf numFmtId="2" fontId="22" fillId="0" borderId="61" xfId="0" applyNumberFormat="1" applyFont="1" applyBorder="1"/>
    <xf numFmtId="2" fontId="22" fillId="0" borderId="53" xfId="0" applyNumberFormat="1" applyFont="1" applyBorder="1"/>
    <xf numFmtId="2" fontId="22" fillId="0" borderId="54" xfId="0" applyNumberFormat="1" applyFont="1" applyBorder="1"/>
    <xf numFmtId="2" fontId="22" fillId="0" borderId="55" xfId="0" applyNumberFormat="1" applyFont="1" applyBorder="1"/>
    <xf numFmtId="2" fontId="22" fillId="0" borderId="59" xfId="0" applyNumberFormat="1" applyFont="1" applyBorder="1"/>
    <xf numFmtId="2" fontId="22" fillId="0" borderId="62" xfId="0" applyNumberFormat="1" applyFont="1" applyBorder="1"/>
    <xf numFmtId="2" fontId="20" fillId="0" borderId="47" xfId="0" applyNumberFormat="1" applyFont="1" applyBorder="1"/>
    <xf numFmtId="2" fontId="20" fillId="0" borderId="48" xfId="0" applyNumberFormat="1" applyFont="1" applyBorder="1"/>
    <xf numFmtId="2" fontId="20" fillId="0" borderId="60" xfId="0" applyNumberFormat="1" applyFont="1" applyBorder="1"/>
    <xf numFmtId="2" fontId="20" fillId="0" borderId="49" xfId="0" applyNumberFormat="1" applyFont="1" applyBorder="1"/>
    <xf numFmtId="2" fontId="20" fillId="0" borderId="57" xfId="0" applyNumberFormat="1" applyFont="1" applyBorder="1"/>
    <xf numFmtId="2" fontId="20" fillId="0" borderId="50" xfId="0" applyNumberFormat="1" applyFont="1" applyBorder="1"/>
    <xf numFmtId="2" fontId="20" fillId="0" borderId="51" xfId="0" applyNumberFormat="1" applyFont="1" applyBorder="1"/>
    <xf numFmtId="2" fontId="20" fillId="0" borderId="61" xfId="0" applyNumberFormat="1" applyFont="1" applyBorder="1"/>
    <xf numFmtId="2" fontId="20" fillId="0" borderId="52" xfId="0" applyNumberFormat="1" applyFont="1" applyBorder="1"/>
    <xf numFmtId="2" fontId="20" fillId="0" borderId="58" xfId="0" applyNumberFormat="1" applyFont="1" applyBorder="1"/>
    <xf numFmtId="2" fontId="20" fillId="0" borderId="53" xfId="0" applyNumberFormat="1" applyFont="1" applyBorder="1"/>
    <xf numFmtId="2" fontId="20" fillId="0" borderId="54" xfId="0" applyNumberFormat="1" applyFont="1" applyBorder="1"/>
    <xf numFmtId="2" fontId="20" fillId="0" borderId="62" xfId="0" applyNumberFormat="1" applyFont="1" applyBorder="1"/>
    <xf numFmtId="2" fontId="20" fillId="0" borderId="55" xfId="0" applyNumberFormat="1" applyFont="1" applyBorder="1"/>
    <xf numFmtId="2" fontId="20" fillId="0" borderId="59" xfId="0" applyNumberFormat="1" applyFont="1" applyBorder="1"/>
    <xf numFmtId="0" fontId="2" fillId="0" borderId="33" xfId="0" applyFont="1" applyBorder="1" applyAlignment="1">
      <alignment horizontal="right"/>
    </xf>
    <xf numFmtId="0" fontId="0" fillId="0" borderId="35" xfId="0" applyFill="1" applyBorder="1" applyAlignment="1">
      <alignment horizontal="right"/>
    </xf>
    <xf numFmtId="165" fontId="22" fillId="0" borderId="0" xfId="0" applyNumberFormat="1" applyFont="1" applyBorder="1" applyAlignment="1">
      <alignment horizontal="left"/>
    </xf>
    <xf numFmtId="1" fontId="22" fillId="0" borderId="0" xfId="0" applyNumberFormat="1" applyFont="1" applyBorder="1" applyAlignment="1">
      <alignment horizontal="left"/>
    </xf>
    <xf numFmtId="165" fontId="11" fillId="6" borderId="21" xfId="0" applyNumberFormat="1" applyFont="1" applyFill="1" applyBorder="1" applyAlignment="1" applyProtection="1">
      <alignment horizontal="center"/>
      <protection hidden="1"/>
    </xf>
    <xf numFmtId="165" fontId="11" fillId="3" borderId="19" xfId="0" applyNumberFormat="1" applyFont="1" applyFill="1" applyBorder="1" applyAlignment="1" applyProtection="1">
      <alignment horizontal="center" vertical="center"/>
      <protection hidden="1"/>
    </xf>
    <xf numFmtId="165" fontId="11" fillId="3" borderId="18" xfId="0" applyNumberFormat="1" applyFont="1" applyFill="1" applyBorder="1" applyAlignment="1" applyProtection="1">
      <alignment horizontal="center" vertical="center"/>
      <protection hidden="1"/>
    </xf>
    <xf numFmtId="165" fontId="11" fillId="3" borderId="2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/>
    <xf numFmtId="1" fontId="22" fillId="0" borderId="0" xfId="0" applyNumberFormat="1" applyFont="1" applyFill="1" applyBorder="1" applyAlignment="1">
      <alignment horizontal="left"/>
    </xf>
    <xf numFmtId="2" fontId="23" fillId="0" borderId="0" xfId="0" applyNumberFormat="1" applyFont="1" applyBorder="1" applyAlignment="1">
      <alignment horizontal="left"/>
    </xf>
    <xf numFmtId="164" fontId="22" fillId="0" borderId="0" xfId="0" applyNumberFormat="1" applyFont="1" applyFill="1" applyBorder="1" applyAlignment="1" applyProtection="1">
      <alignment horizontal="center" vertical="top"/>
      <protection hidden="1"/>
    </xf>
    <xf numFmtId="164" fontId="22" fillId="0" borderId="0" xfId="0" applyNumberFormat="1" applyFont="1" applyAlignment="1">
      <alignment horizontal="center"/>
    </xf>
    <xf numFmtId="0" fontId="1" fillId="0" borderId="0" xfId="0" applyFont="1" applyFill="1" applyBorder="1" applyAlignment="1" applyProtection="1">
      <alignment horizontal="left" vertical="top"/>
      <protection hidden="1"/>
    </xf>
    <xf numFmtId="2" fontId="11" fillId="0" borderId="0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Font="1" applyAlignment="1"/>
    <xf numFmtId="0" fontId="1" fillId="0" borderId="0" xfId="0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alignment horizontal="left"/>
      <protection hidden="1"/>
    </xf>
    <xf numFmtId="2" fontId="11" fillId="0" borderId="0" xfId="0" applyNumberFormat="1" applyFont="1" applyFill="1" applyBorder="1" applyAlignment="1" applyProtection="1">
      <alignment horizontal="center"/>
      <protection hidden="1"/>
    </xf>
    <xf numFmtId="165" fontId="11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/>
    <xf numFmtId="0" fontId="0" fillId="0" borderId="0" xfId="0" applyBorder="1" applyAlignment="1"/>
    <xf numFmtId="0" fontId="20" fillId="0" borderId="0" xfId="0" applyFont="1" applyBorder="1" applyAlignment="1"/>
    <xf numFmtId="2" fontId="24" fillId="7" borderId="0" xfId="0" applyNumberFormat="1" applyFont="1" applyFill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left" vertical="top"/>
      <protection hidden="1"/>
    </xf>
    <xf numFmtId="0" fontId="7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0" fillId="0" borderId="0" xfId="0" applyNumberFormat="1"/>
    <xf numFmtId="1" fontId="0" fillId="0" borderId="1" xfId="0" applyNumberFormat="1" applyFill="1" applyBorder="1" applyAlignment="1" applyProtection="1">
      <alignment horizontal="center"/>
      <protection hidden="1"/>
    </xf>
    <xf numFmtId="165" fontId="18" fillId="0" borderId="48" xfId="0" applyNumberFormat="1" applyFont="1" applyBorder="1" applyAlignment="1">
      <alignment horizontal="center"/>
    </xf>
    <xf numFmtId="165" fontId="1" fillId="0" borderId="48" xfId="0" applyNumberFormat="1" applyFont="1" applyBorder="1" applyAlignment="1">
      <alignment horizontal="center"/>
    </xf>
    <xf numFmtId="165" fontId="18" fillId="0" borderId="49" xfId="0" applyNumberFormat="1" applyFont="1" applyBorder="1" applyAlignment="1">
      <alignment horizontal="center"/>
    </xf>
    <xf numFmtId="0" fontId="1" fillId="0" borderId="61" xfId="0" applyFont="1" applyBorder="1"/>
    <xf numFmtId="2" fontId="22" fillId="0" borderId="64" xfId="0" applyNumberFormat="1" applyFont="1" applyBorder="1"/>
    <xf numFmtId="2" fontId="22" fillId="0" borderId="65" xfId="0" applyNumberFormat="1" applyFont="1" applyBorder="1"/>
    <xf numFmtId="0" fontId="1" fillId="0" borderId="54" xfId="0" applyFont="1" applyBorder="1"/>
    <xf numFmtId="0" fontId="1" fillId="0" borderId="55" xfId="0" applyFont="1" applyBorder="1"/>
    <xf numFmtId="2" fontId="22" fillId="0" borderId="63" xfId="0" applyNumberFormat="1" applyFont="1" applyBorder="1"/>
    <xf numFmtId="2" fontId="22" fillId="0" borderId="66" xfId="0" applyNumberFormat="1" applyFont="1" applyBorder="1"/>
    <xf numFmtId="0" fontId="1" fillId="0" borderId="49" xfId="0" applyFont="1" applyBorder="1"/>
    <xf numFmtId="0" fontId="1" fillId="0" borderId="52" xfId="0" applyFont="1" applyBorder="1"/>
    <xf numFmtId="0" fontId="1" fillId="0" borderId="55" xfId="0" applyFont="1" applyFill="1" applyBorder="1" applyAlignment="1"/>
    <xf numFmtId="0" fontId="1" fillId="0" borderId="38" xfId="0" applyFont="1" applyFill="1" applyBorder="1" applyAlignment="1"/>
    <xf numFmtId="165" fontId="18" fillId="0" borderId="60" xfId="0" applyNumberFormat="1" applyFont="1" applyBorder="1" applyAlignment="1">
      <alignment horizontal="center"/>
    </xf>
    <xf numFmtId="0" fontId="1" fillId="0" borderId="62" xfId="0" applyFont="1" applyBorder="1"/>
    <xf numFmtId="165" fontId="18" fillId="0" borderId="57" xfId="0" applyNumberFormat="1" applyFont="1" applyBorder="1" applyAlignment="1">
      <alignment horizontal="center"/>
    </xf>
    <xf numFmtId="0" fontId="1" fillId="0" borderId="59" xfId="0" applyFont="1" applyBorder="1"/>
    <xf numFmtId="165" fontId="18" fillId="0" borderId="47" xfId="0" applyNumberFormat="1" applyFont="1" applyBorder="1" applyAlignment="1">
      <alignment horizontal="center"/>
    </xf>
    <xf numFmtId="0" fontId="1" fillId="0" borderId="53" xfId="0" applyFont="1" applyBorder="1"/>
    <xf numFmtId="2" fontId="22" fillId="0" borderId="67" xfId="0" applyNumberFormat="1" applyFont="1" applyBorder="1"/>
    <xf numFmtId="2" fontId="18" fillId="0" borderId="48" xfId="0" applyNumberFormat="1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8" fillId="0" borderId="49" xfId="0" applyNumberFormat="1" applyFont="1" applyBorder="1" applyAlignment="1">
      <alignment horizontal="center"/>
    </xf>
    <xf numFmtId="2" fontId="20" fillId="0" borderId="64" xfId="0" applyNumberFormat="1" applyFont="1" applyBorder="1"/>
    <xf numFmtId="2" fontId="20" fillId="0" borderId="66" xfId="0" applyNumberFormat="1" applyFont="1" applyBorder="1"/>
    <xf numFmtId="0" fontId="1" fillId="0" borderId="65" xfId="0" applyFont="1" applyBorder="1"/>
    <xf numFmtId="2" fontId="18" fillId="0" borderId="57" xfId="0" applyNumberFormat="1" applyFont="1" applyBorder="1" applyAlignment="1">
      <alignment horizontal="center"/>
    </xf>
    <xf numFmtId="2" fontId="20" fillId="0" borderId="63" xfId="0" applyNumberFormat="1" applyFont="1" applyBorder="1"/>
    <xf numFmtId="2" fontId="18" fillId="0" borderId="47" xfId="0" applyNumberFormat="1" applyFont="1" applyBorder="1" applyAlignment="1">
      <alignment horizontal="center"/>
    </xf>
    <xf numFmtId="2" fontId="20" fillId="0" borderId="67" xfId="0" applyNumberFormat="1" applyFont="1" applyBorder="1"/>
    <xf numFmtId="2" fontId="18" fillId="0" borderId="60" xfId="0" applyNumberFormat="1" applyFont="1" applyBorder="1" applyAlignment="1">
      <alignment horizontal="center"/>
    </xf>
    <xf numFmtId="2" fontId="20" fillId="0" borderId="65" xfId="0" applyNumberFormat="1" applyFont="1" applyBorder="1"/>
    <xf numFmtId="0" fontId="1" fillId="0" borderId="60" xfId="0" applyFont="1" applyBorder="1"/>
    <xf numFmtId="0" fontId="1" fillId="0" borderId="62" xfId="0" applyFont="1" applyBorder="1" applyAlignment="1"/>
    <xf numFmtId="2" fontId="1" fillId="0" borderId="60" xfId="0" applyNumberFormat="1" applyFont="1" applyBorder="1" applyAlignment="1">
      <alignment horizontal="center"/>
    </xf>
    <xf numFmtId="0" fontId="1" fillId="0" borderId="1" xfId="0" applyFont="1" applyBorder="1"/>
    <xf numFmtId="2" fontId="20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Fill="1" applyBorder="1"/>
    <xf numFmtId="2" fontId="20" fillId="0" borderId="33" xfId="0" applyNumberFormat="1" applyFont="1" applyBorder="1"/>
    <xf numFmtId="2" fontId="20" fillId="0" borderId="35" xfId="0" applyNumberFormat="1" applyFont="1" applyBorder="1"/>
    <xf numFmtId="2" fontId="20" fillId="0" borderId="3" xfId="0" applyNumberFormat="1" applyFont="1" applyBorder="1"/>
    <xf numFmtId="2" fontId="20" fillId="0" borderId="68" xfId="0" applyNumberFormat="1" applyFont="1" applyBorder="1"/>
    <xf numFmtId="2" fontId="20" fillId="0" borderId="6" xfId="0" applyNumberFormat="1" applyFont="1" applyBorder="1"/>
    <xf numFmtId="2" fontId="20" fillId="0" borderId="4" xfId="0" applyNumberFormat="1" applyFont="1" applyBorder="1"/>
    <xf numFmtId="2" fontId="20" fillId="0" borderId="7" xfId="0" applyNumberFormat="1" applyFont="1" applyBorder="1"/>
    <xf numFmtId="2" fontId="20" fillId="0" borderId="5" xfId="0" applyNumberFormat="1" applyFont="1" applyBorder="1"/>
    <xf numFmtId="2" fontId="20" fillId="0" borderId="69" xfId="0" applyNumberFormat="1" applyFont="1" applyBorder="1"/>
    <xf numFmtId="2" fontId="20" fillId="0" borderId="8" xfId="0" applyNumberFormat="1" applyFont="1" applyBorder="1"/>
    <xf numFmtId="165" fontId="1" fillId="0" borderId="60" xfId="0" applyNumberFormat="1" applyFont="1" applyBorder="1" applyAlignment="1">
      <alignment horizontal="center"/>
    </xf>
    <xf numFmtId="2" fontId="22" fillId="0" borderId="1" xfId="0" applyNumberFormat="1" applyFont="1" applyBorder="1"/>
    <xf numFmtId="0" fontId="1" fillId="0" borderId="1" xfId="0" applyFont="1" applyFill="1" applyBorder="1" applyAlignment="1"/>
    <xf numFmtId="2" fontId="22" fillId="0" borderId="33" xfId="0" applyNumberFormat="1" applyFont="1" applyBorder="1"/>
    <xf numFmtId="2" fontId="22" fillId="0" borderId="35" xfId="0" applyNumberFormat="1" applyFont="1" applyBorder="1"/>
    <xf numFmtId="2" fontId="22" fillId="0" borderId="3" xfId="0" applyNumberFormat="1" applyFont="1" applyBorder="1"/>
    <xf numFmtId="2" fontId="22" fillId="0" borderId="68" xfId="0" applyNumberFormat="1" applyFont="1" applyBorder="1"/>
    <xf numFmtId="2" fontId="22" fillId="0" borderId="6" xfId="0" applyNumberFormat="1" applyFont="1" applyBorder="1"/>
    <xf numFmtId="2" fontId="22" fillId="0" borderId="4" xfId="0" applyNumberFormat="1" applyFont="1" applyBorder="1"/>
    <xf numFmtId="2" fontId="22" fillId="0" borderId="7" xfId="0" applyNumberFormat="1" applyFont="1" applyBorder="1"/>
    <xf numFmtId="2" fontId="22" fillId="0" borderId="5" xfId="0" applyNumberFormat="1" applyFont="1" applyBorder="1"/>
    <xf numFmtId="2" fontId="22" fillId="0" borderId="69" xfId="0" applyNumberFormat="1" applyFont="1" applyBorder="1"/>
    <xf numFmtId="2" fontId="22" fillId="0" borderId="8" xfId="0" applyNumberFormat="1" applyFont="1" applyBorder="1"/>
    <xf numFmtId="14" fontId="14" fillId="0" borderId="0" xfId="0" applyNumberFormat="1" applyFont="1" applyAlignment="1">
      <alignment horizontal="left"/>
    </xf>
    <xf numFmtId="2" fontId="24" fillId="7" borderId="0" xfId="0" applyNumberFormat="1" applyFont="1" applyFill="1" applyBorder="1" applyAlignment="1" applyProtection="1">
      <alignment horizontal="center"/>
      <protection hidden="1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53" xfId="0" applyFont="1" applyBorder="1" applyAlignment="1">
      <alignment horizontal="right"/>
    </xf>
    <xf numFmtId="0" fontId="1" fillId="0" borderId="62" xfId="0" applyFont="1" applyBorder="1" applyAlignment="1">
      <alignment horizontal="right"/>
    </xf>
    <xf numFmtId="0" fontId="1" fillId="0" borderId="47" xfId="0" applyFont="1" applyBorder="1" applyAlignment="1">
      <alignment horizontal="right"/>
    </xf>
    <xf numFmtId="0" fontId="1" fillId="0" borderId="60" xfId="0" applyFont="1" applyBorder="1" applyAlignment="1">
      <alignment horizontal="right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42" xfId="0" applyBorder="1" applyAlignment="1">
      <alignment horizontal="center" vertical="center"/>
    </xf>
    <xf numFmtId="0" fontId="2" fillId="0" borderId="47" xfId="0" applyFont="1" applyBorder="1" applyAlignment="1">
      <alignment horizontal="center" vertical="center" textRotation="90"/>
    </xf>
    <xf numFmtId="0" fontId="0" fillId="0" borderId="50" xfId="0" applyBorder="1" applyAlignment="1">
      <alignment horizontal="center" vertical="center" textRotation="90"/>
    </xf>
    <xf numFmtId="0" fontId="0" fillId="0" borderId="53" xfId="0" applyBorder="1" applyAlignment="1"/>
    <xf numFmtId="0" fontId="2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/>
    <xf numFmtId="0" fontId="2" fillId="0" borderId="67" xfId="0" applyFont="1" applyBorder="1" applyAlignment="1">
      <alignment horizontal="center" vertical="center" textRotation="90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33" xfId="0" applyFont="1" applyBorder="1" applyAlignment="1">
      <alignment horizontal="right"/>
    </xf>
    <xf numFmtId="0" fontId="0" fillId="0" borderId="35" xfId="0" applyBorder="1" applyAlignment="1">
      <alignment horizontal="right"/>
    </xf>
    <xf numFmtId="0" fontId="1" fillId="0" borderId="43" xfId="0" applyFont="1" applyBorder="1" applyAlignment="1"/>
    <xf numFmtId="0" fontId="2" fillId="0" borderId="32" xfId="0" applyFont="1" applyBorder="1" applyAlignment="1"/>
    <xf numFmtId="0" fontId="7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left"/>
    </xf>
    <xf numFmtId="0" fontId="7" fillId="3" borderId="1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left"/>
    </xf>
    <xf numFmtId="0" fontId="12" fillId="4" borderId="1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" fillId="0" borderId="47" xfId="0" applyFont="1" applyBorder="1" applyAlignment="1">
      <alignment horizontal="right"/>
    </xf>
    <xf numFmtId="0" fontId="0" fillId="0" borderId="48" xfId="0" applyBorder="1" applyAlignment="1">
      <alignment horizontal="right"/>
    </xf>
    <xf numFmtId="0" fontId="2" fillId="0" borderId="53" xfId="0" applyFont="1" applyBorder="1" applyAlignment="1">
      <alignment horizontal="right"/>
    </xf>
    <xf numFmtId="0" fontId="0" fillId="0" borderId="54" xfId="0" applyBorder="1" applyAlignment="1">
      <alignment horizontal="right"/>
    </xf>
    <xf numFmtId="0" fontId="2" fillId="0" borderId="33" xfId="0" applyFont="1" applyBorder="1" applyAlignment="1"/>
    <xf numFmtId="0" fontId="0" fillId="0" borderId="35" xfId="0" applyBorder="1" applyAlignment="1"/>
  </cellXfs>
  <cellStyles count="1">
    <cellStyle name="Normal" xfId="0" builtinId="0"/>
  </cellStyles>
  <dxfs count="8"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</xdr:colOff>
      <xdr:row>0</xdr:row>
      <xdr:rowOff>137160</xdr:rowOff>
    </xdr:from>
    <xdr:to>
      <xdr:col>69</xdr:col>
      <xdr:colOff>309154</xdr:colOff>
      <xdr:row>39</xdr:row>
      <xdr:rowOff>84908</xdr:rowOff>
    </xdr:to>
    <xdr:pic>
      <xdr:nvPicPr>
        <xdr:cNvPr id="4191" name="Picture 18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0940" y="137160"/>
          <a:ext cx="2709454" cy="248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28</xdr:row>
      <xdr:rowOff>45720</xdr:rowOff>
    </xdr:from>
    <xdr:to>
      <xdr:col>1</xdr:col>
      <xdr:colOff>2167270</xdr:colOff>
      <xdr:row>56</xdr:row>
      <xdr:rowOff>152706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5CB07BB-CDA2-4155-802C-267B94C5A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68780"/>
          <a:ext cx="1633870" cy="3535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27</xdr:row>
      <xdr:rowOff>38100</xdr:rowOff>
    </xdr:from>
    <xdr:to>
      <xdr:col>15</xdr:col>
      <xdr:colOff>571500</xdr:colOff>
      <xdr:row>39</xdr:row>
      <xdr:rowOff>68581</xdr:rowOff>
    </xdr:to>
    <xdr:pic>
      <xdr:nvPicPr>
        <xdr:cNvPr id="9297" name="Picture 18">
          <a:extLst>
            <a:ext uri="{FF2B5EF4-FFF2-40B4-BE49-F238E27FC236}">
              <a16:creationId xmlns:a16="http://schemas.microsoft.com/office/drawing/2014/main" id="{00000000-0008-0000-0100-00005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1935480"/>
          <a:ext cx="316992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28</xdr:row>
      <xdr:rowOff>30480</xdr:rowOff>
    </xdr:from>
    <xdr:to>
      <xdr:col>1</xdr:col>
      <xdr:colOff>3063240</xdr:colOff>
      <xdr:row>51</xdr:row>
      <xdr:rowOff>144780</xdr:rowOff>
    </xdr:to>
    <xdr:pic>
      <xdr:nvPicPr>
        <xdr:cNvPr id="9298" name="Image 1">
          <a:extLst>
            <a:ext uri="{FF2B5EF4-FFF2-40B4-BE49-F238E27FC236}">
              <a16:creationId xmlns:a16="http://schemas.microsoft.com/office/drawing/2014/main" id="{00000000-0008-0000-0100-00005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2156460"/>
          <a:ext cx="3048000" cy="53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</xdr:colOff>
      <xdr:row>1</xdr:row>
      <xdr:rowOff>7620</xdr:rowOff>
    </xdr:from>
    <xdr:to>
      <xdr:col>15</xdr:col>
      <xdr:colOff>339634</xdr:colOff>
      <xdr:row>39</xdr:row>
      <xdr:rowOff>123008</xdr:rowOff>
    </xdr:to>
    <xdr:pic>
      <xdr:nvPicPr>
        <xdr:cNvPr id="4" name="Picture 18">
          <a:extLst>
            <a:ext uri="{FF2B5EF4-FFF2-40B4-BE49-F238E27FC236}">
              <a16:creationId xmlns:a16="http://schemas.microsoft.com/office/drawing/2014/main" id="{8078A55A-D9D2-4585-A5B1-A3F6F465D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175260"/>
          <a:ext cx="2709454" cy="248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533401</xdr:colOff>
      <xdr:row>29</xdr:row>
      <xdr:rowOff>106680</xdr:rowOff>
    </xdr:from>
    <xdr:to>
      <xdr:col>1</xdr:col>
      <xdr:colOff>2167271</xdr:colOff>
      <xdr:row>56</xdr:row>
      <xdr:rowOff>213666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F5E4032-A088-4E2B-BB2B-5CD2D35A3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1729740"/>
          <a:ext cx="1633870" cy="3535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28</xdr:row>
      <xdr:rowOff>30480</xdr:rowOff>
    </xdr:from>
    <xdr:to>
      <xdr:col>15</xdr:col>
      <xdr:colOff>632460</xdr:colOff>
      <xdr:row>40</xdr:row>
      <xdr:rowOff>106680</xdr:rowOff>
    </xdr:to>
    <xdr:pic>
      <xdr:nvPicPr>
        <xdr:cNvPr id="12295" name="Picture 18">
          <a:extLst>
            <a:ext uri="{FF2B5EF4-FFF2-40B4-BE49-F238E27FC236}">
              <a16:creationId xmlns:a16="http://schemas.microsoft.com/office/drawing/2014/main" id="{00000000-0008-0000-0300-000007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1160" y="6179820"/>
          <a:ext cx="316992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28</xdr:row>
      <xdr:rowOff>76200</xdr:rowOff>
    </xdr:from>
    <xdr:to>
      <xdr:col>1</xdr:col>
      <xdr:colOff>3078480</xdr:colOff>
      <xdr:row>52</xdr:row>
      <xdr:rowOff>202474</xdr:rowOff>
    </xdr:to>
    <xdr:pic>
      <xdr:nvPicPr>
        <xdr:cNvPr id="12296" name="Image 1">
          <a:extLst>
            <a:ext uri="{FF2B5EF4-FFF2-40B4-BE49-F238E27FC236}">
              <a16:creationId xmlns:a16="http://schemas.microsoft.com/office/drawing/2014/main" id="{00000000-0008-0000-0300-000008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202180"/>
          <a:ext cx="3048000" cy="53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K71"/>
  <sheetViews>
    <sheetView tabSelected="1" zoomScaleNormal="100" workbookViewId="0">
      <selection activeCell="D53" sqref="D53"/>
    </sheetView>
  </sheetViews>
  <sheetFormatPr baseColWidth="10" defaultRowHeight="13.2" x14ac:dyDescent="0.25"/>
  <cols>
    <col min="1" max="1" width="1.6640625" customWidth="1"/>
    <col min="2" max="2" width="40.77734375" customWidth="1"/>
    <col min="3" max="3" width="2" hidden="1" customWidth="1"/>
    <col min="4" max="4" width="52.109375" bestFit="1" customWidth="1"/>
    <col min="5" max="5" width="13.6640625" customWidth="1"/>
    <col min="6" max="6" width="1.77734375" customWidth="1"/>
    <col min="7" max="7" width="28.21875" hidden="1" customWidth="1"/>
    <col min="8" max="8" width="8.21875" hidden="1" customWidth="1"/>
    <col min="9" max="9" width="18.5546875" hidden="1" customWidth="1"/>
    <col min="10" max="10" width="12.6640625" hidden="1" customWidth="1"/>
    <col min="11" max="11" width="8.77734375" hidden="1" customWidth="1"/>
    <col min="12" max="16" width="8.6640625" hidden="1" customWidth="1"/>
    <col min="17" max="18" width="5.77734375" hidden="1" customWidth="1"/>
    <col min="19" max="63" width="4.77734375" hidden="1" customWidth="1"/>
    <col min="64" max="76" width="5.77734375" customWidth="1"/>
  </cols>
  <sheetData>
    <row r="1" spans="2:18" x14ac:dyDescent="0.25">
      <c r="B1" s="29" t="s">
        <v>74</v>
      </c>
    </row>
    <row r="2" spans="2:18" ht="20.100000000000001" customHeight="1" x14ac:dyDescent="0.25">
      <c r="B2" s="238" t="s">
        <v>62</v>
      </c>
      <c r="C2" s="239"/>
      <c r="D2" s="239"/>
      <c r="E2" s="239"/>
      <c r="I2" s="248" t="s">
        <v>46</v>
      </c>
      <c r="J2" s="248"/>
      <c r="K2" s="248"/>
    </row>
    <row r="3" spans="2:18" ht="5.0999999999999996" customHeight="1" thickBot="1" x14ac:dyDescent="0.3"/>
    <row r="4" spans="2:18" ht="18" customHeight="1" thickBot="1" x14ac:dyDescent="0.3">
      <c r="B4" s="26" t="s">
        <v>61</v>
      </c>
      <c r="D4" s="13" t="s">
        <v>8</v>
      </c>
      <c r="E4" s="16">
        <v>3</v>
      </c>
      <c r="G4" s="54" t="s">
        <v>42</v>
      </c>
      <c r="H4" s="55">
        <f>E4/COS(E7*PI()/180)</f>
        <v>3.0462798356572351</v>
      </c>
      <c r="I4" s="40" t="s">
        <v>2</v>
      </c>
      <c r="J4" s="41" t="s">
        <v>31</v>
      </c>
    </row>
    <row r="5" spans="2:18" ht="18" hidden="1" customHeight="1" x14ac:dyDescent="0.25">
      <c r="D5" s="14" t="s">
        <v>6</v>
      </c>
      <c r="E5" s="17">
        <v>0</v>
      </c>
      <c r="I5" s="58">
        <v>5</v>
      </c>
      <c r="J5" s="59">
        <v>0.8</v>
      </c>
      <c r="K5" s="31"/>
    </row>
    <row r="6" spans="2:18" ht="18" customHeight="1" x14ac:dyDescent="0.25">
      <c r="B6" s="26" t="s">
        <v>67</v>
      </c>
      <c r="D6" s="14" t="s">
        <v>7</v>
      </c>
      <c r="E6" s="17">
        <v>0.7</v>
      </c>
      <c r="I6" s="60">
        <v>10</v>
      </c>
      <c r="J6" s="61">
        <v>0.8</v>
      </c>
    </row>
    <row r="7" spans="2:18" ht="18" customHeight="1" x14ac:dyDescent="0.25">
      <c r="B7" s="28" t="s">
        <v>25</v>
      </c>
      <c r="D7" s="14" t="s">
        <v>9</v>
      </c>
      <c r="E7" s="18">
        <v>10</v>
      </c>
      <c r="I7" s="60">
        <v>15</v>
      </c>
      <c r="J7" s="61">
        <v>0.8</v>
      </c>
      <c r="L7" s="169"/>
      <c r="M7" s="78"/>
      <c r="N7" s="78"/>
      <c r="O7" s="78"/>
      <c r="P7" s="78"/>
      <c r="Q7" s="78"/>
    </row>
    <row r="8" spans="2:18" ht="18" customHeight="1" x14ac:dyDescent="0.25">
      <c r="B8" s="28" t="s">
        <v>24</v>
      </c>
      <c r="D8" s="14" t="s">
        <v>0</v>
      </c>
      <c r="E8" s="18">
        <v>45</v>
      </c>
      <c r="I8" s="60">
        <v>20</v>
      </c>
      <c r="J8" s="61">
        <v>0.8</v>
      </c>
      <c r="L8" s="169"/>
      <c r="M8" s="78"/>
      <c r="N8" s="78"/>
      <c r="O8" s="78"/>
      <c r="P8" s="78"/>
      <c r="Q8" s="78"/>
      <c r="R8" s="11"/>
    </row>
    <row r="9" spans="2:18" ht="18" customHeight="1" thickBot="1" x14ac:dyDescent="0.3">
      <c r="B9" s="104" t="s">
        <v>56</v>
      </c>
      <c r="D9" s="15" t="s">
        <v>1</v>
      </c>
      <c r="E9" s="19">
        <v>35</v>
      </c>
      <c r="I9" s="60">
        <v>25</v>
      </c>
      <c r="J9" s="61">
        <v>0.8</v>
      </c>
      <c r="L9" s="170"/>
      <c r="M9" s="79"/>
      <c r="N9" s="79"/>
      <c r="O9" s="79"/>
      <c r="P9" s="79"/>
      <c r="Q9" s="79"/>
      <c r="R9" s="11"/>
    </row>
    <row r="10" spans="2:18" ht="18" hidden="1" customHeight="1" x14ac:dyDescent="0.25">
      <c r="D10" s="12" t="s">
        <v>38</v>
      </c>
      <c r="E10" s="46">
        <v>997</v>
      </c>
      <c r="G10" s="54" t="s">
        <v>40</v>
      </c>
      <c r="H10">
        <f>70000000000*(E10/100000000)</f>
        <v>697900</v>
      </c>
      <c r="I10" s="60">
        <v>30</v>
      </c>
      <c r="J10" s="61">
        <f t="shared" ref="J10:J15" si="0">0.8*(60-$I10)/30</f>
        <v>0.8</v>
      </c>
    </row>
    <row r="11" spans="2:18" ht="18" hidden="1" customHeight="1" x14ac:dyDescent="0.25">
      <c r="D11" s="9" t="s">
        <v>20</v>
      </c>
      <c r="E11" s="47">
        <v>144</v>
      </c>
      <c r="G11" s="54" t="s">
        <v>41</v>
      </c>
      <c r="H11" s="171">
        <f>(70000000000*(E10/100000000))+(210000000000*(E11/100000000))</f>
        <v>1000300</v>
      </c>
      <c r="I11" s="60">
        <v>31</v>
      </c>
      <c r="J11" s="61">
        <f t="shared" si="0"/>
        <v>0.77333333333333343</v>
      </c>
    </row>
    <row r="12" spans="2:18" ht="18" hidden="1" customHeight="1" x14ac:dyDescent="0.25">
      <c r="D12" s="9" t="s">
        <v>47</v>
      </c>
      <c r="E12" s="48">
        <f>ROUND(E5/E6,0)-1</f>
        <v>-1</v>
      </c>
      <c r="I12" s="60">
        <v>32</v>
      </c>
      <c r="J12" s="61">
        <f t="shared" si="0"/>
        <v>0.7466666666666667</v>
      </c>
    </row>
    <row r="13" spans="2:18" ht="18" hidden="1" customHeight="1" x14ac:dyDescent="0.25">
      <c r="D13" s="9" t="s">
        <v>22</v>
      </c>
      <c r="E13" s="49">
        <v>8.75</v>
      </c>
      <c r="I13" s="60">
        <v>33</v>
      </c>
      <c r="J13" s="61">
        <f t="shared" si="0"/>
        <v>0.72000000000000008</v>
      </c>
    </row>
    <row r="14" spans="2:18" ht="18" hidden="1" customHeight="1" x14ac:dyDescent="0.25">
      <c r="D14" s="9" t="s">
        <v>23</v>
      </c>
      <c r="E14" s="49">
        <v>17.97</v>
      </c>
      <c r="I14" s="60">
        <v>34</v>
      </c>
      <c r="J14" s="61">
        <f t="shared" si="0"/>
        <v>0.69333333333333336</v>
      </c>
    </row>
    <row r="15" spans="2:18" ht="18" hidden="1" customHeight="1" thickBot="1" x14ac:dyDescent="0.3">
      <c r="D15" s="1" t="s">
        <v>3</v>
      </c>
      <c r="E15" s="49">
        <v>2.6459999999999999</v>
      </c>
      <c r="I15" s="62">
        <v>35</v>
      </c>
      <c r="J15" s="63">
        <f t="shared" si="0"/>
        <v>0.66666666666666663</v>
      </c>
    </row>
    <row r="16" spans="2:18" ht="18" hidden="1" customHeight="1" x14ac:dyDescent="0.25">
      <c r="D16" s="1" t="s">
        <v>4</v>
      </c>
      <c r="E16" s="49">
        <v>8.0190000000000001</v>
      </c>
      <c r="I16" s="33" t="s">
        <v>32</v>
      </c>
      <c r="J16" s="34">
        <f>VLOOKUP(E7,I5:J15,2)</f>
        <v>0.8</v>
      </c>
    </row>
    <row r="17" spans="3:63" ht="18" hidden="1" customHeight="1" x14ac:dyDescent="0.25">
      <c r="D17" s="50"/>
      <c r="E17" s="51"/>
      <c r="F17" s="4"/>
      <c r="G17" s="4"/>
      <c r="H17" s="4"/>
      <c r="I17" s="35" t="s">
        <v>35</v>
      </c>
      <c r="J17" s="39">
        <f>J16*E8</f>
        <v>36</v>
      </c>
    </row>
    <row r="18" spans="3:63" ht="18" hidden="1" customHeight="1" thickBot="1" x14ac:dyDescent="0.3">
      <c r="D18" s="52"/>
      <c r="E18" s="53"/>
      <c r="F18" s="4"/>
      <c r="G18" s="4"/>
      <c r="H18" s="4"/>
      <c r="I18" s="36" t="s">
        <v>55</v>
      </c>
      <c r="J18" s="38">
        <f>E5-(0.041*2)-(0.022*E12)</f>
        <v>-6.0000000000000005E-2</v>
      </c>
    </row>
    <row r="19" spans="3:63" s="3" customFormat="1" ht="18" hidden="1" customHeight="1" x14ac:dyDescent="0.25">
      <c r="C19" s="240">
        <v>1</v>
      </c>
      <c r="D19" s="2"/>
      <c r="E19" s="30"/>
      <c r="F19" s="151"/>
      <c r="H19" s="5"/>
      <c r="I19" s="249" t="s">
        <v>36</v>
      </c>
      <c r="J19" s="249"/>
      <c r="K19" s="249"/>
    </row>
    <row r="20" spans="3:63" ht="18" hidden="1" customHeight="1" x14ac:dyDescent="0.25">
      <c r="C20" s="241"/>
      <c r="D20" s="1" t="s">
        <v>17</v>
      </c>
      <c r="E20" s="30">
        <f>($J$17*$E$4/2)+((($E$9*(1-0.088))+($E$15/$E$6))*($H$4)/2)+$E$13</f>
        <v>117.12609506648165</v>
      </c>
      <c r="F20" s="145"/>
      <c r="G20" s="144"/>
      <c r="H20" s="4"/>
      <c r="I20" s="246" t="s">
        <v>37</v>
      </c>
      <c r="J20" s="247"/>
      <c r="K20" s="247"/>
    </row>
    <row r="21" spans="3:63" ht="18" hidden="1" customHeight="1" x14ac:dyDescent="0.25">
      <c r="C21" s="250">
        <v>2</v>
      </c>
      <c r="D21" s="1"/>
      <c r="E21" s="30"/>
      <c r="F21" s="4"/>
      <c r="G21" s="145"/>
      <c r="H21" s="4"/>
    </row>
    <row r="22" spans="3:63" ht="18" hidden="1" customHeight="1" x14ac:dyDescent="0.25">
      <c r="C22" s="241"/>
      <c r="D22" s="1" t="s">
        <v>17</v>
      </c>
      <c r="E22" s="30">
        <f>(J17*E4/2)+(((E9*(1-0.088))+(E16/E6))*(H4)/2)+E13</f>
        <v>128.81728189290044</v>
      </c>
      <c r="F22" s="4"/>
      <c r="G22" s="144"/>
      <c r="H22" s="4"/>
    </row>
    <row r="23" spans="3:63" ht="18" hidden="1" customHeight="1" x14ac:dyDescent="0.25">
      <c r="C23" s="250">
        <v>3</v>
      </c>
      <c r="D23" s="1"/>
      <c r="E23" s="30"/>
      <c r="F23" s="4"/>
      <c r="G23" s="145"/>
      <c r="H23" s="4"/>
    </row>
    <row r="24" spans="3:63" ht="18" hidden="1" customHeight="1" x14ac:dyDescent="0.25">
      <c r="C24" s="241"/>
      <c r="D24" s="1" t="s">
        <v>17</v>
      </c>
      <c r="E24" s="30">
        <f>(J17*E4/2)+(((E9*(1-0.088))+(E15/E6))*(H4)/2)+E14</f>
        <v>126.34609506648165</v>
      </c>
      <c r="F24" s="4"/>
      <c r="G24" s="144"/>
      <c r="H24" s="4"/>
      <c r="W24" s="80"/>
    </row>
    <row r="25" spans="3:63" ht="18" hidden="1" customHeight="1" x14ac:dyDescent="0.25">
      <c r="C25" s="250">
        <v>4</v>
      </c>
      <c r="D25" s="1"/>
      <c r="E25" s="30"/>
      <c r="F25" s="4"/>
      <c r="G25" s="145"/>
      <c r="H25" s="4"/>
    </row>
    <row r="26" spans="3:63" ht="18" hidden="1" customHeight="1" x14ac:dyDescent="0.25">
      <c r="C26" s="241"/>
      <c r="D26" s="1" t="s">
        <v>17</v>
      </c>
      <c r="E26" s="30">
        <f>(J17*E4/2)+(((E9*(1-0.088))+(E16/E6))*(H4)/2)+E14</f>
        <v>138.03728189290047</v>
      </c>
      <c r="F26" s="4"/>
      <c r="G26" s="144"/>
      <c r="H26" s="4"/>
    </row>
    <row r="27" spans="3:63" ht="18" hidden="1" customHeight="1" x14ac:dyDescent="0.25">
      <c r="D27" s="10"/>
      <c r="E27" s="5"/>
      <c r="F27" s="4"/>
      <c r="G27" s="4"/>
      <c r="H27" s="4"/>
    </row>
    <row r="28" spans="3:63" ht="18" hidden="1" customHeight="1" x14ac:dyDescent="0.3">
      <c r="C28" s="258"/>
      <c r="D28" s="259"/>
      <c r="E28" s="163"/>
      <c r="F28" s="4"/>
      <c r="G28" s="4"/>
      <c r="H28" s="4"/>
    </row>
    <row r="29" spans="3:63" ht="18" customHeight="1" x14ac:dyDescent="0.25">
      <c r="D29" s="260"/>
      <c r="E29" s="261"/>
      <c r="F29" s="4"/>
      <c r="G29" s="4"/>
      <c r="H29" s="4"/>
      <c r="Q29" s="96" t="s">
        <v>71</v>
      </c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</row>
    <row r="30" spans="3:63" ht="18" hidden="1" customHeight="1" x14ac:dyDescent="0.25">
      <c r="C30" s="158"/>
      <c r="D30" s="158"/>
      <c r="E30" s="159"/>
      <c r="F30" s="152"/>
      <c r="G30" s="7"/>
      <c r="H30" s="7"/>
      <c r="Q30" s="244" t="s">
        <v>50</v>
      </c>
      <c r="R30" s="245"/>
      <c r="S30" s="202">
        <v>2</v>
      </c>
      <c r="T30" s="194">
        <v>2</v>
      </c>
      <c r="U30" s="195">
        <v>2</v>
      </c>
      <c r="V30" s="208">
        <v>2</v>
      </c>
      <c r="W30" s="196">
        <v>2</v>
      </c>
      <c r="X30" s="200">
        <v>2.5</v>
      </c>
      <c r="Y30" s="194">
        <v>2.5</v>
      </c>
      <c r="Z30" s="195">
        <v>2.5</v>
      </c>
      <c r="AA30" s="208">
        <v>2.5</v>
      </c>
      <c r="AB30" s="204">
        <v>2.5</v>
      </c>
      <c r="AC30" s="202">
        <v>3</v>
      </c>
      <c r="AD30" s="194">
        <v>3</v>
      </c>
      <c r="AE30" s="195">
        <v>3</v>
      </c>
      <c r="AF30" s="208">
        <v>3</v>
      </c>
      <c r="AG30" s="196">
        <v>3</v>
      </c>
      <c r="AH30" s="200">
        <v>3.5</v>
      </c>
      <c r="AI30" s="194">
        <v>3.5</v>
      </c>
      <c r="AJ30" s="195">
        <v>3.5</v>
      </c>
      <c r="AK30" s="208">
        <v>3.5</v>
      </c>
      <c r="AL30" s="204">
        <v>3.5</v>
      </c>
      <c r="AM30" s="202">
        <v>4</v>
      </c>
      <c r="AN30" s="194">
        <v>4</v>
      </c>
      <c r="AO30" s="195">
        <v>4</v>
      </c>
      <c r="AP30" s="208">
        <v>4</v>
      </c>
      <c r="AQ30" s="196">
        <v>4</v>
      </c>
      <c r="AR30" s="200">
        <v>4.5</v>
      </c>
      <c r="AS30" s="194">
        <v>4.5</v>
      </c>
      <c r="AT30" s="195">
        <v>4.5</v>
      </c>
      <c r="AU30" s="208">
        <v>4.5</v>
      </c>
      <c r="AV30" s="204">
        <v>4.5</v>
      </c>
      <c r="AW30" s="202">
        <v>5</v>
      </c>
      <c r="AX30" s="194">
        <v>5</v>
      </c>
      <c r="AY30" s="195">
        <v>5</v>
      </c>
      <c r="AZ30" s="208">
        <v>5</v>
      </c>
      <c r="BA30" s="196">
        <v>5</v>
      </c>
      <c r="BB30" s="200">
        <v>5.5</v>
      </c>
      <c r="BC30" s="194">
        <v>5.5</v>
      </c>
      <c r="BD30" s="195">
        <v>5.5</v>
      </c>
      <c r="BE30" s="208">
        <v>5.5</v>
      </c>
      <c r="BF30" s="204">
        <v>5.5</v>
      </c>
      <c r="BG30" s="202">
        <v>6</v>
      </c>
      <c r="BH30" s="194">
        <v>6</v>
      </c>
      <c r="BI30" s="195">
        <v>6</v>
      </c>
      <c r="BJ30" s="208">
        <v>6</v>
      </c>
      <c r="BK30" s="196">
        <v>6</v>
      </c>
    </row>
    <row r="31" spans="3:63" ht="18" hidden="1" customHeight="1" x14ac:dyDescent="0.3">
      <c r="C31" s="74">
        <v>1</v>
      </c>
      <c r="D31" s="155" t="s">
        <v>44</v>
      </c>
      <c r="E31" s="156">
        <f>1*((((5*($H$10*10000))/($E20*(5/384)))^(1/4))/100)</f>
        <v>3.889266381174151</v>
      </c>
      <c r="F31" s="6"/>
      <c r="G31" s="7"/>
      <c r="H31" s="7"/>
      <c r="Q31" s="242" t="s">
        <v>2</v>
      </c>
      <c r="R31" s="243"/>
      <c r="S31" s="192">
        <v>5</v>
      </c>
      <c r="T31" s="179">
        <v>15</v>
      </c>
      <c r="U31" s="179">
        <v>25</v>
      </c>
      <c r="V31" s="188">
        <v>30</v>
      </c>
      <c r="W31" s="180">
        <v>35</v>
      </c>
      <c r="X31" s="190">
        <v>5</v>
      </c>
      <c r="Y31" s="179">
        <v>15</v>
      </c>
      <c r="Z31" s="179">
        <v>25</v>
      </c>
      <c r="AA31" s="188">
        <v>30</v>
      </c>
      <c r="AB31" s="188">
        <v>35</v>
      </c>
      <c r="AC31" s="192">
        <v>5</v>
      </c>
      <c r="AD31" s="179">
        <v>15</v>
      </c>
      <c r="AE31" s="179">
        <v>25</v>
      </c>
      <c r="AF31" s="188">
        <v>30</v>
      </c>
      <c r="AG31" s="180">
        <v>35</v>
      </c>
      <c r="AH31" s="190">
        <v>5</v>
      </c>
      <c r="AI31" s="179">
        <v>15</v>
      </c>
      <c r="AJ31" s="179">
        <v>25</v>
      </c>
      <c r="AK31" s="188">
        <v>30</v>
      </c>
      <c r="AL31" s="188">
        <v>35</v>
      </c>
      <c r="AM31" s="192">
        <v>5</v>
      </c>
      <c r="AN31" s="179">
        <v>15</v>
      </c>
      <c r="AO31" s="179">
        <v>25</v>
      </c>
      <c r="AP31" s="188">
        <v>30</v>
      </c>
      <c r="AQ31" s="180">
        <v>35</v>
      </c>
      <c r="AR31" s="190">
        <v>5</v>
      </c>
      <c r="AS31" s="179">
        <v>15</v>
      </c>
      <c r="AT31" s="179">
        <v>25</v>
      </c>
      <c r="AU31" s="188">
        <v>30</v>
      </c>
      <c r="AV31" s="188">
        <v>35</v>
      </c>
      <c r="AW31" s="192">
        <v>5</v>
      </c>
      <c r="AX31" s="179">
        <v>15</v>
      </c>
      <c r="AY31" s="179">
        <v>25</v>
      </c>
      <c r="AZ31" s="188">
        <v>30</v>
      </c>
      <c r="BA31" s="180">
        <v>35</v>
      </c>
      <c r="BB31" s="190">
        <v>5</v>
      </c>
      <c r="BC31" s="179">
        <v>15</v>
      </c>
      <c r="BD31" s="179">
        <v>25</v>
      </c>
      <c r="BE31" s="188">
        <v>30</v>
      </c>
      <c r="BF31" s="188">
        <v>35</v>
      </c>
      <c r="BG31" s="192">
        <v>5</v>
      </c>
      <c r="BH31" s="179">
        <v>15</v>
      </c>
      <c r="BI31" s="179">
        <v>25</v>
      </c>
      <c r="BJ31" s="188">
        <v>30</v>
      </c>
      <c r="BK31" s="180">
        <v>35</v>
      </c>
    </row>
    <row r="32" spans="3:63" ht="18" hidden="1" customHeight="1" x14ac:dyDescent="0.3">
      <c r="C32" s="74"/>
      <c r="D32" s="168" t="s">
        <v>57</v>
      </c>
      <c r="E32" s="153"/>
      <c r="F32" s="6"/>
      <c r="G32" s="7"/>
      <c r="H32" s="7"/>
      <c r="Q32" s="257" t="s">
        <v>48</v>
      </c>
      <c r="R32" s="199">
        <v>45</v>
      </c>
      <c r="S32" s="203">
        <f>(((5*($H$10*10000))/(((((VLOOKUP(S$31,$I$5:$J$15,2))*$R32)*(S$30/2))+((($E$9*(1-0.088))+($E$15/$E$6))*((S$30/2)/COS(S$31*PI()/180)))+$E$13)*(5/384)))^(1/4))/100</f>
        <v>4.270372008435606</v>
      </c>
      <c r="T32" s="203">
        <f t="shared" ref="T32:W32" si="1">(((5*($H$10*10000))/(((((VLOOKUP(T$31,$I$5:$J$15,2))*$R32)*(T$30/2))+((($E$9*(1-0.088))+($E$15/$E$6))*((T$30/2)/COS(T$31*PI()/180)))+$E$13)*(5/384)))^(1/4))/100</f>
        <v>4.2556230639114307</v>
      </c>
      <c r="U32" s="203">
        <f t="shared" si="1"/>
        <v>4.2245428077368254</v>
      </c>
      <c r="V32" s="203">
        <f t="shared" si="1"/>
        <v>4.2018527240816983</v>
      </c>
      <c r="W32" s="203">
        <f t="shared" si="1"/>
        <v>4.2475587759496101</v>
      </c>
      <c r="X32" s="201">
        <f t="shared" ref="X32:BK36" si="2">(((5*($H$10*10000))/(((((VLOOKUP(X$31,$I$5:$J$15,2))*$R32)*(X$30/2))+((($E$9*(1-0.088))+($E$15/$E$6))*((X$30/2)/COS(X$31*PI()/180)))+$E$13)*(5/384)))^(1/4))/100</f>
        <v>4.0608967744561957</v>
      </c>
      <c r="Y32" s="201">
        <f t="shared" si="2"/>
        <v>4.0465627145432919</v>
      </c>
      <c r="Z32" s="201">
        <f t="shared" si="2"/>
        <v>4.0163744619293062</v>
      </c>
      <c r="AA32" s="201">
        <f t="shared" si="2"/>
        <v>3.9943505052682502</v>
      </c>
      <c r="AB32" s="201">
        <f t="shared" si="2"/>
        <v>4.0387275755058827</v>
      </c>
      <c r="AC32" s="203">
        <f t="shared" si="2"/>
        <v>3.8944432695458699</v>
      </c>
      <c r="AD32" s="197">
        <f t="shared" si="2"/>
        <v>3.8804921113908155</v>
      </c>
      <c r="AE32" s="197">
        <f t="shared" si="2"/>
        <v>3.8511221855568669</v>
      </c>
      <c r="AF32" s="205"/>
      <c r="AG32" s="198">
        <f t="shared" si="2"/>
        <v>3.8728678191520851</v>
      </c>
      <c r="AH32" s="201">
        <f t="shared" si="2"/>
        <v>3.7573347250748994</v>
      </c>
      <c r="AI32" s="197">
        <f t="shared" si="2"/>
        <v>3.7437300697290685</v>
      </c>
      <c r="AJ32" s="197">
        <f t="shared" si="2"/>
        <v>3.7150981090911159</v>
      </c>
      <c r="AK32" s="205"/>
      <c r="AL32" s="205">
        <f t="shared" si="2"/>
        <v>3.7362962473340517</v>
      </c>
      <c r="AM32" s="203">
        <f t="shared" si="2"/>
        <v>3.6414023415671735</v>
      </c>
      <c r="AN32" s="197">
        <f t="shared" si="2"/>
        <v>3.6281103127584617</v>
      </c>
      <c r="AO32" s="197">
        <f t="shared" si="2"/>
        <v>3.6001426468458915</v>
      </c>
      <c r="AP32" s="205"/>
      <c r="AQ32" s="198">
        <f t="shared" si="2"/>
        <v>3.6208481409815203</v>
      </c>
      <c r="AR32" s="201">
        <f t="shared" si="2"/>
        <v>3.5414024795969605</v>
      </c>
      <c r="AS32" s="197">
        <f t="shared" si="2"/>
        <v>3.5283932509120639</v>
      </c>
      <c r="AT32" s="197">
        <f t="shared" si="2"/>
        <v>3.501025525031197</v>
      </c>
      <c r="AU32" s="205"/>
      <c r="AV32" s="205">
        <f t="shared" si="2"/>
        <v>3.5212862263346043</v>
      </c>
      <c r="AW32" s="203">
        <f t="shared" si="2"/>
        <v>3.4537820933294681</v>
      </c>
      <c r="AX32" s="197">
        <f t="shared" si="2"/>
        <v>3.4410298450732557</v>
      </c>
      <c r="AY32" s="197">
        <f t="shared" si="2"/>
        <v>3.4142066204821213</v>
      </c>
      <c r="AZ32" s="205"/>
      <c r="BA32" s="198">
        <f t="shared" si="2"/>
        <v>3.434063716421786</v>
      </c>
      <c r="BB32" s="201">
        <f t="shared" si="2"/>
        <v>3.3760299602483199</v>
      </c>
      <c r="BC32" s="197">
        <f t="shared" si="2"/>
        <v>3.3635124113390931</v>
      </c>
      <c r="BD32" s="197">
        <f t="shared" si="2"/>
        <v>3.3371860064559473</v>
      </c>
      <c r="BE32" s="205"/>
      <c r="BF32" s="205">
        <f t="shared" si="2"/>
        <v>3.3566749011674069</v>
      </c>
      <c r="BG32" s="203">
        <f t="shared" si="2"/>
        <v>3.306310107160654</v>
      </c>
      <c r="BH32" s="197">
        <f t="shared" si="2"/>
        <v>3.2940079833052534</v>
      </c>
      <c r="BI32" s="197">
        <f t="shared" si="2"/>
        <v>3.2681372513017739</v>
      </c>
      <c r="BJ32" s="205"/>
      <c r="BK32" s="198">
        <f t="shared" si="2"/>
        <v>3.2872884840021404</v>
      </c>
    </row>
    <row r="33" spans="3:63" ht="18" hidden="1" customHeight="1" x14ac:dyDescent="0.3">
      <c r="C33" s="74"/>
      <c r="D33" s="75"/>
      <c r="E33" s="70"/>
      <c r="F33" s="6"/>
      <c r="G33" s="7"/>
      <c r="H33" s="7"/>
      <c r="Q33" s="252"/>
      <c r="R33" s="176">
        <v>55</v>
      </c>
      <c r="S33" s="132">
        <f t="shared" ref="S33:AL36" si="3">(((5*($H$10*10000))/(((((VLOOKUP(S$31,$I$5:$J$15,2))*$R33)*(S$30/2))+((($E$9*(1-0.088))+($E$15/$E$6))*((S$30/2)/COS(S$31*PI()/180)))+$E$13)*(5/384)))^(1/4))/100</f>
        <v>4.1705120598829497</v>
      </c>
      <c r="T33" s="132">
        <f t="shared" si="3"/>
        <v>4.1573986100344653</v>
      </c>
      <c r="U33" s="132">
        <f t="shared" si="3"/>
        <v>4.129698599894585</v>
      </c>
      <c r="V33" s="132">
        <f t="shared" si="3"/>
        <v>4.1094202172786023</v>
      </c>
      <c r="W33" s="132">
        <f t="shared" si="3"/>
        <v>4.165677592086098</v>
      </c>
      <c r="X33" s="136">
        <f t="shared" si="3"/>
        <v>3.9639501986323147</v>
      </c>
      <c r="Y33" s="136">
        <f t="shared" si="3"/>
        <v>3.9512370701203721</v>
      </c>
      <c r="Z33" s="136">
        <f t="shared" si="3"/>
        <v>3.9243957352883303</v>
      </c>
      <c r="AA33" s="136">
        <f t="shared" si="3"/>
        <v>3.9047570312974411</v>
      </c>
      <c r="AB33" s="136">
        <f t="shared" si="3"/>
        <v>3.9592628485378527</v>
      </c>
      <c r="AC33" s="132">
        <f t="shared" si="3"/>
        <v>3.8001564573120055</v>
      </c>
      <c r="AD33" s="133">
        <f t="shared" si="3"/>
        <v>3.7878040143460465</v>
      </c>
      <c r="AE33" s="133">
        <f t="shared" si="3"/>
        <v>3.761732937980887</v>
      </c>
      <c r="AF33" s="134"/>
      <c r="AG33" s="135">
        <f t="shared" si="3"/>
        <v>3.7956017799924977</v>
      </c>
      <c r="AH33" s="136">
        <f t="shared" si="3"/>
        <v>3.6654396753556142</v>
      </c>
      <c r="AI33" s="133">
        <f t="shared" si="3"/>
        <v>3.6534090531336512</v>
      </c>
      <c r="AJ33" s="133">
        <f t="shared" si="3"/>
        <v>3.6280234309190558</v>
      </c>
      <c r="AK33" s="134"/>
      <c r="AL33" s="134">
        <f t="shared" si="3"/>
        <v>3.6610034394564552</v>
      </c>
      <c r="AM33" s="132">
        <f t="shared" si="2"/>
        <v>3.5516562524289657</v>
      </c>
      <c r="AN33" s="133">
        <f t="shared" si="2"/>
        <v>3.5399132831833016</v>
      </c>
      <c r="AO33" s="133">
        <f t="shared" si="2"/>
        <v>3.5151392619390158</v>
      </c>
      <c r="AP33" s="134"/>
      <c r="AQ33" s="135">
        <f t="shared" si="2"/>
        <v>3.5473259215136967</v>
      </c>
      <c r="AR33" s="136">
        <f t="shared" si="2"/>
        <v>3.4535945770321534</v>
      </c>
      <c r="AS33" s="133">
        <f t="shared" si="2"/>
        <v>3.4421100844392623</v>
      </c>
      <c r="AT33" s="133">
        <f t="shared" si="2"/>
        <v>3.4178849350776868</v>
      </c>
      <c r="AU33" s="134"/>
      <c r="AV33" s="134">
        <f t="shared" si="2"/>
        <v>3.4493594341126181</v>
      </c>
      <c r="AW33" s="132">
        <f t="shared" si="2"/>
        <v>3.3677315148261942</v>
      </c>
      <c r="AX33" s="133">
        <f t="shared" si="2"/>
        <v>3.3564807240829917</v>
      </c>
      <c r="AY33" s="133">
        <f t="shared" si="2"/>
        <v>3.3327513639519855</v>
      </c>
      <c r="AZ33" s="134"/>
      <c r="BA33" s="135">
        <f t="shared" si="2"/>
        <v>3.3635824531349141</v>
      </c>
      <c r="BB33" s="136">
        <f t="shared" si="2"/>
        <v>3.2915815688264769</v>
      </c>
      <c r="BC33" s="133">
        <f t="shared" si="2"/>
        <v>3.2805433835030238</v>
      </c>
      <c r="BD33" s="133">
        <f t="shared" si="2"/>
        <v>3.2572647205525049</v>
      </c>
      <c r="BE33" s="134"/>
      <c r="BF33" s="134">
        <f t="shared" si="2"/>
        <v>3.2875108297965276</v>
      </c>
      <c r="BG33" s="132">
        <f t="shared" si="2"/>
        <v>3.223330291351143</v>
      </c>
      <c r="BH33" s="133">
        <f t="shared" si="2"/>
        <v>3.2124866397973708</v>
      </c>
      <c r="BI33" s="133">
        <f t="shared" si="2"/>
        <v>3.1896201166766467</v>
      </c>
      <c r="BJ33" s="134"/>
      <c r="BK33" s="135">
        <f t="shared" si="2"/>
        <v>3.219331226348102</v>
      </c>
    </row>
    <row r="34" spans="3:63" ht="18" hidden="1" customHeight="1" x14ac:dyDescent="0.3">
      <c r="C34" s="74"/>
      <c r="D34" s="75"/>
      <c r="E34" s="70"/>
      <c r="F34" s="6"/>
      <c r="G34" s="7"/>
      <c r="H34" s="7"/>
      <c r="Q34" s="252"/>
      <c r="R34" s="176">
        <v>65</v>
      </c>
      <c r="S34" s="132">
        <f t="shared" si="3"/>
        <v>4.0813340890278065</v>
      </c>
      <c r="T34" s="132">
        <f t="shared" si="3"/>
        <v>4.0695563265579207</v>
      </c>
      <c r="U34" s="132">
        <f t="shared" si="3"/>
        <v>4.044627844653033</v>
      </c>
      <c r="V34" s="132">
        <f t="shared" si="3"/>
        <v>4.0263359588289562</v>
      </c>
      <c r="W34" s="132">
        <f t="shared" si="3"/>
        <v>4.0911259732845071</v>
      </c>
      <c r="X34" s="136">
        <f t="shared" si="2"/>
        <v>3.8775720286534199</v>
      </c>
      <c r="Y34" s="136">
        <f t="shared" si="2"/>
        <v>3.8661773050106287</v>
      </c>
      <c r="Z34" s="136">
        <f t="shared" si="2"/>
        <v>3.8420694353301816</v>
      </c>
      <c r="AA34" s="136">
        <f t="shared" si="2"/>
        <v>3.8243881115966882</v>
      </c>
      <c r="AB34" s="136">
        <f t="shared" si="2"/>
        <v>3.8870477680330788</v>
      </c>
      <c r="AC34" s="132">
        <f t="shared" si="2"/>
        <v>3.716280673433729</v>
      </c>
      <c r="AD34" s="133">
        <f t="shared" si="2"/>
        <v>3.7052249138124425</v>
      </c>
      <c r="AE34" s="133">
        <f t="shared" si="2"/>
        <v>3.6818407778352418</v>
      </c>
      <c r="AF34" s="134"/>
      <c r="AG34" s="135">
        <f t="shared" si="2"/>
        <v>3.7254760738856301</v>
      </c>
      <c r="AH34" s="136">
        <f t="shared" si="2"/>
        <v>3.5837859121230027</v>
      </c>
      <c r="AI34" s="133">
        <f t="shared" si="2"/>
        <v>3.573029331755015</v>
      </c>
      <c r="AJ34" s="133">
        <f t="shared" si="2"/>
        <v>3.550282665163178</v>
      </c>
      <c r="AK34" s="134"/>
      <c r="AL34" s="134">
        <f t="shared" si="2"/>
        <v>3.5927335699582854</v>
      </c>
      <c r="AM34" s="132">
        <f t="shared" si="2"/>
        <v>3.4719822021831481</v>
      </c>
      <c r="AN34" s="133">
        <f t="shared" si="2"/>
        <v>3.4614910952357878</v>
      </c>
      <c r="AO34" s="133">
        <f t="shared" si="2"/>
        <v>3.4393092890076931</v>
      </c>
      <c r="AP34" s="134"/>
      <c r="AQ34" s="135">
        <f t="shared" si="2"/>
        <v>3.4807098436385666</v>
      </c>
      <c r="AR34" s="136">
        <f t="shared" si="2"/>
        <v>3.3756953208049749</v>
      </c>
      <c r="AS34" s="133">
        <f t="shared" si="2"/>
        <v>3.3654415109333709</v>
      </c>
      <c r="AT34" s="133">
        <f t="shared" si="2"/>
        <v>3.3437641015133739</v>
      </c>
      <c r="AU34" s="134"/>
      <c r="AV34" s="134">
        <f t="shared" si="2"/>
        <v>3.3842261780991247</v>
      </c>
      <c r="AW34" s="132">
        <f t="shared" si="2"/>
        <v>3.2914341347825999</v>
      </c>
      <c r="AX34" s="133">
        <f t="shared" si="2"/>
        <v>3.281394026717797</v>
      </c>
      <c r="AY34" s="133">
        <f t="shared" si="2"/>
        <v>3.2601705110551116</v>
      </c>
      <c r="AZ34" s="134"/>
      <c r="BA34" s="135">
        <f t="shared" si="2"/>
        <v>3.2997876932241637</v>
      </c>
      <c r="BB34" s="136">
        <f t="shared" si="2"/>
        <v>3.2167394689439748</v>
      </c>
      <c r="BC34" s="133">
        <f t="shared" si="2"/>
        <v>3.206893167551669</v>
      </c>
      <c r="BD34" s="133">
        <f t="shared" si="2"/>
        <v>3.1860810406775109</v>
      </c>
      <c r="BE34" s="134"/>
      <c r="BF34" s="134">
        <f t="shared" si="2"/>
        <v>3.2249321765072847</v>
      </c>
      <c r="BG34" s="132">
        <f t="shared" si="2"/>
        <v>3.149818306115411</v>
      </c>
      <c r="BH34" s="133">
        <f t="shared" si="2"/>
        <v>3.1401488937779738</v>
      </c>
      <c r="BI34" s="133">
        <f t="shared" si="2"/>
        <v>3.1197120621674475</v>
      </c>
      <c r="BJ34" s="134"/>
      <c r="BK34" s="135">
        <f t="shared" si="2"/>
        <v>3.1578641608690212</v>
      </c>
    </row>
    <row r="35" spans="3:63" ht="18" hidden="1" customHeight="1" x14ac:dyDescent="0.3">
      <c r="C35" s="74"/>
      <c r="D35" s="75"/>
      <c r="E35" s="70"/>
      <c r="F35" s="6"/>
      <c r="G35" s="7"/>
      <c r="H35" s="7"/>
      <c r="Q35" s="252"/>
      <c r="R35" s="176">
        <v>90</v>
      </c>
      <c r="S35" s="132">
        <f t="shared" si="3"/>
        <v>3.8937598464535808</v>
      </c>
      <c r="T35" s="132">
        <f t="shared" si="3"/>
        <v>3.884439452496451</v>
      </c>
      <c r="U35" s="132">
        <f t="shared" si="3"/>
        <v>3.8646366132648651</v>
      </c>
      <c r="V35" s="132">
        <f t="shared" si="3"/>
        <v>3.8500409524463288</v>
      </c>
      <c r="W35" s="132">
        <f t="shared" si="3"/>
        <v>3.9301178040951941</v>
      </c>
      <c r="X35" s="136">
        <f t="shared" si="2"/>
        <v>3.6964406719805698</v>
      </c>
      <c r="Y35" s="136">
        <f t="shared" si="2"/>
        <v>3.6874585765577415</v>
      </c>
      <c r="Z35" s="136">
        <f t="shared" si="2"/>
        <v>3.6683798955115816</v>
      </c>
      <c r="AA35" s="136">
        <f t="shared" si="2"/>
        <v>3.6543226056330345</v>
      </c>
      <c r="AB35" s="136">
        <f t="shared" si="2"/>
        <v>3.7314947351673426</v>
      </c>
      <c r="AC35" s="132">
        <f t="shared" si="2"/>
        <v>3.5407650598073461</v>
      </c>
      <c r="AD35" s="133">
        <f t="shared" si="2"/>
        <v>3.532073479374926</v>
      </c>
      <c r="AE35" s="133">
        <f t="shared" si="2"/>
        <v>3.5136154344512551</v>
      </c>
      <c r="AF35" s="134"/>
      <c r="AG35" s="135">
        <f t="shared" si="2"/>
        <v>3.5746957870412479</v>
      </c>
      <c r="AH35" s="136">
        <f t="shared" si="2"/>
        <v>3.413180994277575</v>
      </c>
      <c r="AI35" s="133">
        <f t="shared" si="2"/>
        <v>3.4047411011516631</v>
      </c>
      <c r="AJ35" s="133">
        <f t="shared" si="2"/>
        <v>3.3868200683452114</v>
      </c>
      <c r="AK35" s="134"/>
      <c r="AL35" s="134">
        <f t="shared" si="2"/>
        <v>3.4461365459476743</v>
      </c>
      <c r="AM35" s="132">
        <f t="shared" si="2"/>
        <v>3.3057072655430191</v>
      </c>
      <c r="AN35" s="133">
        <f t="shared" si="2"/>
        <v>3.2974878801151948</v>
      </c>
      <c r="AO35" s="133">
        <f t="shared" si="2"/>
        <v>3.2800369248125252</v>
      </c>
      <c r="AP35" s="134"/>
      <c r="AQ35" s="135">
        <f t="shared" si="2"/>
        <v>3.3378072530310936</v>
      </c>
      <c r="AR35" s="136">
        <f t="shared" si="2"/>
        <v>3.2132730788188355</v>
      </c>
      <c r="AS35" s="133">
        <f t="shared" si="2"/>
        <v>3.2052489781629112</v>
      </c>
      <c r="AT35" s="133">
        <f t="shared" si="2"/>
        <v>3.1882140651239599</v>
      </c>
      <c r="AU35" s="134"/>
      <c r="AV35" s="134">
        <f t="shared" si="2"/>
        <v>3.2446145894056144</v>
      </c>
      <c r="AW35" s="132">
        <f t="shared" si="2"/>
        <v>3.1324694264551396</v>
      </c>
      <c r="AX35" s="133">
        <f t="shared" si="2"/>
        <v>3.1246199545560098</v>
      </c>
      <c r="AY35" s="133">
        <f t="shared" si="2"/>
        <v>3.1079568959634605</v>
      </c>
      <c r="AZ35" s="134"/>
      <c r="BA35" s="135">
        <f t="shared" si="2"/>
        <v>3.163132154918332</v>
      </c>
      <c r="BB35" s="136">
        <f t="shared" si="2"/>
        <v>3.0609018237591732</v>
      </c>
      <c r="BC35" s="133">
        <f t="shared" si="2"/>
        <v>3.0532098438274602</v>
      </c>
      <c r="BD35" s="133">
        <f t="shared" si="2"/>
        <v>3.0368820192417911</v>
      </c>
      <c r="BE35" s="134"/>
      <c r="BF35" s="134">
        <f t="shared" si="2"/>
        <v>3.0909520011208684</v>
      </c>
      <c r="BG35" s="132">
        <f t="shared" si="2"/>
        <v>2.996828450784903</v>
      </c>
      <c r="BH35" s="133">
        <f t="shared" si="2"/>
        <v>2.9892795693804812</v>
      </c>
      <c r="BI35" s="133">
        <f t="shared" si="2"/>
        <v>2.9732562459365282</v>
      </c>
      <c r="BJ35" s="134"/>
      <c r="BK35" s="135">
        <f t="shared" si="2"/>
        <v>3.0263217792058699</v>
      </c>
    </row>
    <row r="36" spans="3:63" ht="18" hidden="1" customHeight="1" x14ac:dyDescent="0.3">
      <c r="C36" s="160"/>
      <c r="D36" s="160"/>
      <c r="E36" s="163"/>
      <c r="F36" s="8"/>
      <c r="G36" s="7"/>
      <c r="H36" s="7"/>
      <c r="Q36" s="253"/>
      <c r="R36" s="207">
        <v>140</v>
      </c>
      <c r="S36" s="137">
        <f t="shared" si="3"/>
        <v>3.6169509379870846</v>
      </c>
      <c r="T36" s="137">
        <f t="shared" si="3"/>
        <v>3.6104949226017089</v>
      </c>
      <c r="U36" s="137">
        <f t="shared" si="3"/>
        <v>3.5967127003705843</v>
      </c>
      <c r="V36" s="137">
        <f t="shared" si="3"/>
        <v>3.5864978682339501</v>
      </c>
      <c r="W36" s="137">
        <f t="shared" si="3"/>
        <v>3.6829202327163211</v>
      </c>
      <c r="X36" s="141">
        <f t="shared" si="2"/>
        <v>3.4303257105429257</v>
      </c>
      <c r="Y36" s="141">
        <f t="shared" si="2"/>
        <v>3.4241339178260426</v>
      </c>
      <c r="Z36" s="141">
        <f t="shared" si="2"/>
        <v>3.4109178289164372</v>
      </c>
      <c r="AA36" s="141">
        <f t="shared" si="2"/>
        <v>3.4011243989955684</v>
      </c>
      <c r="AB36" s="141">
        <f t="shared" si="2"/>
        <v>3.4936315213688824</v>
      </c>
      <c r="AC36" s="137">
        <f t="shared" si="2"/>
        <v>3.2836830332219171</v>
      </c>
      <c r="AD36" s="138">
        <f t="shared" si="2"/>
        <v>3.2777111383152486</v>
      </c>
      <c r="AE36" s="138">
        <f t="shared" si="2"/>
        <v>3.2649657693216145</v>
      </c>
      <c r="AF36" s="139"/>
      <c r="AG36" s="140">
        <f t="shared" si="2"/>
        <v>3.3447644593742991</v>
      </c>
      <c r="AH36" s="141">
        <f t="shared" si="2"/>
        <v>3.1638429412499405</v>
      </c>
      <c r="AI36" s="138">
        <f t="shared" si="2"/>
        <v>3.1580577644526304</v>
      </c>
      <c r="AJ36" s="138">
        <f t="shared" si="2"/>
        <v>3.14571184601642</v>
      </c>
      <c r="AK36" s="139"/>
      <c r="AL36" s="139">
        <f t="shared" si="2"/>
        <v>3.2230313414926117</v>
      </c>
      <c r="AM36" s="137">
        <f t="shared" si="2"/>
        <v>3.0631046480372408</v>
      </c>
      <c r="AN36" s="138">
        <f t="shared" si="2"/>
        <v>3.0574807811037839</v>
      </c>
      <c r="AO36" s="138">
        <f t="shared" si="2"/>
        <v>3.0454798083671117</v>
      </c>
      <c r="AP36" s="139"/>
      <c r="AQ36" s="140">
        <f t="shared" si="2"/>
        <v>3.120655019151461</v>
      </c>
      <c r="AR36" s="141">
        <f t="shared" si="2"/>
        <v>2.9766036203116442</v>
      </c>
      <c r="AS36" s="138">
        <f t="shared" si="2"/>
        <v>2.9711211405090858</v>
      </c>
      <c r="AT36" s="138">
        <f t="shared" si="2"/>
        <v>2.9594224139531859</v>
      </c>
      <c r="AU36" s="139"/>
      <c r="AV36" s="139">
        <f t="shared" si="2"/>
        <v>3.0327165715317754</v>
      </c>
      <c r="AW36" s="137">
        <f t="shared" si="2"/>
        <v>2.9010838182274625</v>
      </c>
      <c r="AX36" s="138">
        <f t="shared" si="2"/>
        <v>2.8957267675267877</v>
      </c>
      <c r="AY36" s="138">
        <f t="shared" si="2"/>
        <v>2.8842961070616355</v>
      </c>
      <c r="AZ36" s="139"/>
      <c r="BA36" s="140">
        <f t="shared" si="2"/>
        <v>2.9559204229854164</v>
      </c>
      <c r="BB36" s="141">
        <f t="shared" si="2"/>
        <v>2.8342660823572121</v>
      </c>
      <c r="BC36" s="138">
        <f t="shared" si="2"/>
        <v>2.8290214392474984</v>
      </c>
      <c r="BD36" s="138">
        <f t="shared" si="2"/>
        <v>2.8178309680920437</v>
      </c>
      <c r="BE36" s="139"/>
      <c r="BF36" s="139">
        <f t="shared" si="2"/>
        <v>2.8879580135695919</v>
      </c>
      <c r="BG36" s="137">
        <f t="shared" si="2"/>
        <v>2.77449710524168</v>
      </c>
      <c r="BH36" s="138">
        <f t="shared" si="2"/>
        <v>2.7693540728892692</v>
      </c>
      <c r="BI36" s="138">
        <f t="shared" si="2"/>
        <v>2.7583806858048536</v>
      </c>
      <c r="BJ36" s="139"/>
      <c r="BK36" s="140">
        <f t="shared" si="2"/>
        <v>2.8271536960954444</v>
      </c>
    </row>
    <row r="37" spans="3:63" ht="18" customHeight="1" thickBot="1" x14ac:dyDescent="0.35">
      <c r="C37" s="160">
        <v>2</v>
      </c>
      <c r="D37" s="161" t="s">
        <v>58</v>
      </c>
      <c r="E37" s="162">
        <f>1.04*((((5*($H$10*10000))/($E22*(5/384)))^(1/4))/100)</f>
        <v>3.9497618633783755</v>
      </c>
      <c r="F37" s="8"/>
      <c r="G37" s="7"/>
      <c r="H37" s="7"/>
      <c r="Q37" s="166" t="s">
        <v>68</v>
      </c>
      <c r="R37" s="166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</row>
    <row r="38" spans="3:63" ht="18" customHeight="1" x14ac:dyDescent="0.25">
      <c r="C38" s="74"/>
      <c r="D38" s="75"/>
      <c r="E38" s="153"/>
      <c r="F38" s="8"/>
      <c r="G38" s="7"/>
      <c r="H38" s="7"/>
      <c r="Q38" s="254" t="s">
        <v>48</v>
      </c>
      <c r="R38" s="209">
        <v>45</v>
      </c>
      <c r="S38" s="210">
        <f>1.04*((((5*($H$10*10000))/(((((VLOOKUP(S$31,$I$5:$J$15,2))*$R38)*S$30/2)+((($E$9*(1-0.088))+($E$16/$E$6))*(S$30/COS(S$31*PI()/180))/2)+$E$13)*(5/384)))^(1/4))/100)</f>
        <v>4.3409505751621102</v>
      </c>
      <c r="T38" s="210">
        <f t="shared" ref="T38:W38" si="4">1.04*((((5*($H$10*10000))/(((((VLOOKUP(T$31,$I$5:$J$15,2))*$R38)*T$30/2)+((($E$9*(1-0.088))+($E$16/$E$6))*(T$30/COS(T$31*PI()/180))/2)+$E$13)*(5/384)))^(1/4))/100)</f>
        <v>4.3243396165088788</v>
      </c>
      <c r="U38" s="210">
        <f t="shared" si="4"/>
        <v>4.2894360961707436</v>
      </c>
      <c r="V38" s="210">
        <f t="shared" si="4"/>
        <v>4.2640391456346798</v>
      </c>
      <c r="W38" s="210">
        <f t="shared" si="4"/>
        <v>4.3000131019243595</v>
      </c>
      <c r="X38" s="210">
        <f t="shared" ref="X38:BG42" si="5">1.04*((((5*($H$10*10000))/(((((VLOOKUP(X$31,$I$5:$J$15,2))*$R38)*X$30/2)+((($E$9*(1-0.088))+($E$16/$E$6))*(X$30/COS(X$31*PI()/180))/2)+$E$13)*(5/384)))^(1/4))/100)</f>
        <v>4.1260164912936608</v>
      </c>
      <c r="Y38" s="213">
        <f t="shared" si="5"/>
        <v>4.1099118290555703</v>
      </c>
      <c r="Z38" s="215">
        <f t="shared" si="5"/>
        <v>4.0760921260988479</v>
      </c>
      <c r="AA38" s="216">
        <f t="shared" si="5"/>
        <v>4.051500487252377</v>
      </c>
      <c r="AB38" s="217">
        <f t="shared" si="5"/>
        <v>4.0863378676209043</v>
      </c>
      <c r="AC38" s="214">
        <f t="shared" si="5"/>
        <v>3.9555719362571935</v>
      </c>
      <c r="AD38" s="210">
        <f t="shared" si="5"/>
        <v>3.9399236484776488</v>
      </c>
      <c r="AE38" s="210">
        <f t="shared" si="5"/>
        <v>3.9070756904393615</v>
      </c>
      <c r="AF38" s="210">
        <f t="shared" si="5"/>
        <v>3.8832017994271242</v>
      </c>
      <c r="AG38" s="210">
        <f t="shared" si="5"/>
        <v>3.9170251478929958</v>
      </c>
      <c r="AH38" s="210">
        <f t="shared" si="5"/>
        <v>3.8153779964794259</v>
      </c>
      <c r="AI38" s="213">
        <f t="shared" si="5"/>
        <v>3.800137017478749</v>
      </c>
      <c r="AJ38" s="215">
        <f t="shared" si="5"/>
        <v>3.7681535645036477</v>
      </c>
      <c r="AK38" s="216">
        <f t="shared" si="5"/>
        <v>3.74491592511046</v>
      </c>
      <c r="AL38" s="217">
        <f t="shared" si="5"/>
        <v>3.7778398224069338</v>
      </c>
      <c r="AM38" s="214">
        <f t="shared" si="5"/>
        <v>3.6969640868478155</v>
      </c>
      <c r="AN38" s="210">
        <f t="shared" si="5"/>
        <v>3.6820872381950953</v>
      </c>
      <c r="AO38" s="210">
        <f t="shared" si="5"/>
        <v>3.6508749948089401</v>
      </c>
      <c r="AP38" s="210">
        <f t="shared" si="5"/>
        <v>3.6282035774929433</v>
      </c>
      <c r="AQ38" s="210">
        <f t="shared" si="5"/>
        <v>3.6603266886246724</v>
      </c>
      <c r="AR38" s="210">
        <f t="shared" si="5"/>
        <v>3.5949087853899262</v>
      </c>
      <c r="AS38" s="213">
        <f t="shared" si="5"/>
        <v>3.5803591760702753</v>
      </c>
      <c r="AT38" s="215">
        <f t="shared" si="5"/>
        <v>3.549838945620269</v>
      </c>
      <c r="AU38" s="216">
        <f t="shared" si="5"/>
        <v>3.5276747226853478</v>
      </c>
      <c r="AV38" s="217">
        <f t="shared" si="5"/>
        <v>3.5590803125175419</v>
      </c>
      <c r="AW38" s="214">
        <f t="shared" si="5"/>
        <v>3.5055468367378717</v>
      </c>
      <c r="AX38" s="210">
        <f t="shared" si="5"/>
        <v>3.4912931299533119</v>
      </c>
      <c r="AY38" s="210">
        <f t="shared" si="5"/>
        <v>3.4613979199802296</v>
      </c>
      <c r="AZ38" s="210">
        <f t="shared" si="5"/>
        <v>3.4396911899390656</v>
      </c>
      <c r="BA38" s="210">
        <f t="shared" si="5"/>
        <v>3.4704494232321363</v>
      </c>
      <c r="BB38" s="210">
        <f t="shared" si="5"/>
        <v>3.4262923210099854</v>
      </c>
      <c r="BC38" s="213">
        <f t="shared" ref="BC38:BF42" si="6">1.04*((((5*($H$10*10000))/(((((VLOOKUP(BC$31,$I$5:$J$15,2))*$R38)*BC$30/2)+((($E$9*(1-0.088))+($E$16/$E$6))*(BC$30/COS(BC$31*PI()/180))/2)+$E$13)*(5/384)))^(1/4))/100)</f>
        <v>3.412307825961209</v>
      </c>
      <c r="BD38" s="215">
        <f t="shared" si="6"/>
        <v>3.3829807436596524</v>
      </c>
      <c r="BE38" s="216">
        <f t="shared" si="6"/>
        <v>3.3616894355737315</v>
      </c>
      <c r="BF38" s="217">
        <f t="shared" si="6"/>
        <v>3.3918597382179319</v>
      </c>
      <c r="BG38" s="214">
        <f t="shared" si="5"/>
        <v>3.3552573858865524</v>
      </c>
      <c r="BH38" s="210">
        <f t="shared" ref="BH38:BK42" si="7">1.04*((((5*($H$10*10000))/(((((VLOOKUP(BH$31,$I$5:$J$15,2))*$R38)*BH$30/2)+((($E$9*(1-0.088))+($E$16/$E$6))*(BH$30/COS(BH$31*PI()/180))/2)+$E$13)*(5/384)))^(1/4))/100)</f>
        <v>3.3415192344400597</v>
      </c>
      <c r="BI38" s="210">
        <f t="shared" si="7"/>
        <v>3.3127116415295412</v>
      </c>
      <c r="BJ38" s="210">
        <f t="shared" si="7"/>
        <v>3.2917998761242546</v>
      </c>
      <c r="BK38" s="210">
        <f t="shared" si="7"/>
        <v>3.3214329494810721</v>
      </c>
    </row>
    <row r="39" spans="3:63" ht="18" customHeight="1" x14ac:dyDescent="0.25">
      <c r="C39" s="74"/>
      <c r="D39" s="75"/>
      <c r="E39" s="70"/>
      <c r="F39" s="8"/>
      <c r="G39" s="7"/>
      <c r="H39" s="7"/>
      <c r="Q39" s="255"/>
      <c r="R39" s="209">
        <v>55</v>
      </c>
      <c r="S39" s="210">
        <f t="shared" ref="S39:AL42" si="8">1.04*((((5*($H$10*10000))/(((((VLOOKUP(S$31,$I$5:$J$15,2))*$R39)*S$30/2)+((($E$9*(1-0.088))+($E$16/$E$6))*(S$30/COS(S$31*PI()/180))/2)+$E$13)*(5/384)))^(1/4))/100)</f>
        <v>4.2478342954278645</v>
      </c>
      <c r="T39" s="210">
        <f t="shared" si="8"/>
        <v>4.2329182955452058</v>
      </c>
      <c r="U39" s="210">
        <f t="shared" si="8"/>
        <v>4.2014999989092114</v>
      </c>
      <c r="V39" s="210">
        <f t="shared" si="8"/>
        <v>4.1785749137436712</v>
      </c>
      <c r="W39" s="210">
        <f t="shared" si="8"/>
        <v>4.2252292939594751</v>
      </c>
      <c r="X39" s="210">
        <f t="shared" si="8"/>
        <v>4.0358166860638818</v>
      </c>
      <c r="Y39" s="213">
        <f t="shared" si="8"/>
        <v>4.0213851887756373</v>
      </c>
      <c r="Z39" s="218">
        <f t="shared" si="8"/>
        <v>3.9910025378739173</v>
      </c>
      <c r="AA39" s="210">
        <f t="shared" si="8"/>
        <v>3.9688458484409943</v>
      </c>
      <c r="AB39" s="219">
        <f t="shared" si="8"/>
        <v>4.0139477571660862</v>
      </c>
      <c r="AC39" s="214">
        <f t="shared" si="8"/>
        <v>3.8679805689086595</v>
      </c>
      <c r="AD39" s="210">
        <f t="shared" si="8"/>
        <v>3.8539779726542207</v>
      </c>
      <c r="AE39" s="210">
        <f t="shared" si="8"/>
        <v>3.8245083591391009</v>
      </c>
      <c r="AF39" s="210">
        <f t="shared" si="8"/>
        <v>3.8030259693317889</v>
      </c>
      <c r="AG39" s="210">
        <f t="shared" si="8"/>
        <v>3.8467627901569195</v>
      </c>
      <c r="AH39" s="210">
        <f t="shared" si="8"/>
        <v>3.7301037672917179</v>
      </c>
      <c r="AI39" s="213">
        <f t="shared" si="8"/>
        <v>3.7164798110085147</v>
      </c>
      <c r="AJ39" s="218">
        <f t="shared" si="8"/>
        <v>3.6878142216984862</v>
      </c>
      <c r="AK39" s="210">
        <f t="shared" si="8"/>
        <v>3.6669239392078681</v>
      </c>
      <c r="AL39" s="219">
        <f t="shared" si="8"/>
        <v>3.7094605909952407</v>
      </c>
      <c r="AM39" s="214">
        <f t="shared" si="5"/>
        <v>3.6137548832160937</v>
      </c>
      <c r="AN39" s="210">
        <f t="shared" si="5"/>
        <v>3.6004669568414696</v>
      </c>
      <c r="AO39" s="210">
        <f t="shared" si="5"/>
        <v>3.5725137006036998</v>
      </c>
      <c r="AP39" s="210">
        <f t="shared" si="5"/>
        <v>3.552146990335912</v>
      </c>
      <c r="AQ39" s="210">
        <f t="shared" si="5"/>
        <v>3.5936215014108699</v>
      </c>
      <c r="AR39" s="210">
        <f t="shared" si="5"/>
        <v>3.5135512241992903</v>
      </c>
      <c r="AS39" s="213">
        <f t="shared" si="5"/>
        <v>3.5005636937703213</v>
      </c>
      <c r="AT39" s="218">
        <f t="shared" si="5"/>
        <v>3.4732464494060489</v>
      </c>
      <c r="AU39" s="210">
        <f t="shared" si="5"/>
        <v>3.4533465605791531</v>
      </c>
      <c r="AV39" s="219">
        <f t="shared" si="5"/>
        <v>3.4938734822372548</v>
      </c>
      <c r="AW39" s="214">
        <f t="shared" si="5"/>
        <v>3.4258607629332696</v>
      </c>
      <c r="AX39" s="210">
        <f t="shared" si="5"/>
        <v>3.4131437802024753</v>
      </c>
      <c r="AY39" s="210">
        <f t="shared" si="5"/>
        <v>3.386398817493057</v>
      </c>
      <c r="AZ39" s="210">
        <f t="shared" si="5"/>
        <v>3.3669185267295481</v>
      </c>
      <c r="BA39" s="210">
        <f t="shared" ref="AX39:BA42" si="9">1.04*((((5*($H$10*10000))/(((((VLOOKUP(BA$31,$I$5:$J$15,2))*$R39)*BA$30/2)+((($E$9*(1-0.088))+($E$16/$E$6))*(BA$30/COS(BA$31*PI()/180))/2)+$E$13)*(5/384)))^(1/4))/100)</f>
        <v>3.4065933228884622</v>
      </c>
      <c r="BB39" s="210">
        <f t="shared" si="5"/>
        <v>3.3481249460985354</v>
      </c>
      <c r="BC39" s="213">
        <f t="shared" si="6"/>
        <v>3.3356533387822744</v>
      </c>
      <c r="BD39" s="218">
        <f t="shared" si="6"/>
        <v>3.3094270313206291</v>
      </c>
      <c r="BE39" s="210">
        <f t="shared" si="6"/>
        <v>3.2903267017225621</v>
      </c>
      <c r="BF39" s="219">
        <f t="shared" si="6"/>
        <v>3.3292295869921222</v>
      </c>
      <c r="BG39" s="214">
        <f t="shared" si="5"/>
        <v>3.2784782208499901</v>
      </c>
      <c r="BH39" s="210">
        <f t="shared" si="7"/>
        <v>3.2662305809267291</v>
      </c>
      <c r="BI39" s="210">
        <f t="shared" si="7"/>
        <v>3.2404773983302468</v>
      </c>
      <c r="BJ39" s="210">
        <f t="shared" si="7"/>
        <v>3.2217234408575033</v>
      </c>
      <c r="BK39" s="210">
        <f t="shared" si="7"/>
        <v>3.2599224464811978</v>
      </c>
    </row>
    <row r="40" spans="3:63" ht="18" customHeight="1" x14ac:dyDescent="0.25">
      <c r="C40" s="74"/>
      <c r="D40" s="75"/>
      <c r="E40" s="70"/>
      <c r="F40" s="8"/>
      <c r="G40" s="7"/>
      <c r="H40" s="7"/>
      <c r="Q40" s="255"/>
      <c r="R40" s="209">
        <v>65</v>
      </c>
      <c r="S40" s="210">
        <f t="shared" si="8"/>
        <v>4.1639194350925788</v>
      </c>
      <c r="T40" s="210">
        <f t="shared" si="8"/>
        <v>4.1504106066034687</v>
      </c>
      <c r="U40" s="210">
        <f t="shared" si="8"/>
        <v>4.1218974831648509</v>
      </c>
      <c r="V40" s="210">
        <f t="shared" si="8"/>
        <v>4.1010425239366555</v>
      </c>
      <c r="W40" s="210">
        <f t="shared" si="8"/>
        <v>4.1565271509699837</v>
      </c>
      <c r="X40" s="210">
        <f t="shared" si="5"/>
        <v>3.9546871110710113</v>
      </c>
      <c r="Y40" s="213">
        <f t="shared" si="5"/>
        <v>3.9416399255123644</v>
      </c>
      <c r="Z40" s="218">
        <f t="shared" si="5"/>
        <v>3.9141128871819304</v>
      </c>
      <c r="AA40" s="210">
        <f t="shared" si="5"/>
        <v>3.8939890559112231</v>
      </c>
      <c r="AB40" s="219">
        <f t="shared" si="5"/>
        <v>3.9475470014396907</v>
      </c>
      <c r="AC40" s="214">
        <f t="shared" si="5"/>
        <v>3.7893018017953906</v>
      </c>
      <c r="AD40" s="210">
        <f t="shared" si="5"/>
        <v>3.7766575731829319</v>
      </c>
      <c r="AE40" s="210">
        <f t="shared" si="5"/>
        <v>3.7499884616688064</v>
      </c>
      <c r="AF40" s="210">
        <f t="shared" si="5"/>
        <v>3.7304983853202516</v>
      </c>
      <c r="AG40" s="210">
        <f t="shared" si="5"/>
        <v>3.782381915674375</v>
      </c>
      <c r="AH40" s="210">
        <f t="shared" si="5"/>
        <v>3.6535806462224456</v>
      </c>
      <c r="AI40" s="213">
        <f t="shared" si="5"/>
        <v>3.6412890945653094</v>
      </c>
      <c r="AJ40" s="218">
        <f t="shared" si="5"/>
        <v>3.6153693425201943</v>
      </c>
      <c r="AK40" s="210">
        <f t="shared" si="5"/>
        <v>3.5964315472166297</v>
      </c>
      <c r="AL40" s="219">
        <f t="shared" si="5"/>
        <v>3.6468535623546203</v>
      </c>
      <c r="AM40" s="214">
        <f t="shared" si="5"/>
        <v>3.5391400508878856</v>
      </c>
      <c r="AN40" s="210">
        <f t="shared" si="5"/>
        <v>3.5271596557839402</v>
      </c>
      <c r="AO40" s="210">
        <f t="shared" si="5"/>
        <v>3.5019001279576796</v>
      </c>
      <c r="AP40" s="210">
        <f t="shared" si="5"/>
        <v>3.4834481524481302</v>
      </c>
      <c r="AQ40" s="210">
        <f t="shared" si="5"/>
        <v>3.5325831055716312</v>
      </c>
      <c r="AR40" s="210">
        <f t="shared" si="5"/>
        <v>3.4406392347919801</v>
      </c>
      <c r="AS40" s="213">
        <f t="shared" si="5"/>
        <v>3.428935817270474</v>
      </c>
      <c r="AT40" s="218">
        <f t="shared" si="5"/>
        <v>3.4042633995157181</v>
      </c>
      <c r="AU40" s="210">
        <f t="shared" si="5"/>
        <v>3.3862429455994389</v>
      </c>
      <c r="AV40" s="219">
        <f t="shared" si="5"/>
        <v>3.4342337617021941</v>
      </c>
      <c r="AW40" s="214">
        <f t="shared" si="5"/>
        <v>3.3544803131836431</v>
      </c>
      <c r="AX40" s="210">
        <f t="shared" si="9"/>
        <v>3.3430255454469462</v>
      </c>
      <c r="AY40" s="210">
        <f t="shared" si="9"/>
        <v>3.3188797867347741</v>
      </c>
      <c r="AZ40" s="210">
        <f t="shared" si="9"/>
        <v>3.3012460829917605</v>
      </c>
      <c r="BA40" s="210">
        <f t="shared" si="9"/>
        <v>3.3482108359515279</v>
      </c>
      <c r="BB40" s="210">
        <f t="shared" si="5"/>
        <v>3.2781320417756126</v>
      </c>
      <c r="BC40" s="213">
        <f t="shared" si="6"/>
        <v>3.2669022154109806</v>
      </c>
      <c r="BD40" s="218">
        <f t="shared" si="6"/>
        <v>3.2432326113620955</v>
      </c>
      <c r="BE40" s="210">
        <f t="shared" si="6"/>
        <v>3.2259483275847285</v>
      </c>
      <c r="BF40" s="219">
        <f t="shared" si="6"/>
        <v>3.2719856043633411</v>
      </c>
      <c r="BG40" s="214">
        <f t="shared" si="5"/>
        <v>3.2097507030390093</v>
      </c>
      <c r="BH40" s="210">
        <f t="shared" si="7"/>
        <v>3.1987257710397046</v>
      </c>
      <c r="BI40" s="210">
        <f t="shared" si="7"/>
        <v>3.1754896740909109</v>
      </c>
      <c r="BJ40" s="210">
        <f t="shared" si="7"/>
        <v>3.1585233353517261</v>
      </c>
      <c r="BK40" s="210">
        <f t="shared" si="7"/>
        <v>3.2037163480967856</v>
      </c>
    </row>
    <row r="41" spans="3:63" ht="18" customHeight="1" x14ac:dyDescent="0.25">
      <c r="C41" s="74"/>
      <c r="D41" s="75"/>
      <c r="E41" s="70"/>
      <c r="F41" s="8"/>
      <c r="G41" s="7"/>
      <c r="H41" s="7"/>
      <c r="Q41" s="255"/>
      <c r="R41" s="209">
        <v>90</v>
      </c>
      <c r="S41" s="210">
        <f t="shared" si="8"/>
        <v>3.9852371750643059</v>
      </c>
      <c r="T41" s="210">
        <f t="shared" si="8"/>
        <v>3.9743743586773239</v>
      </c>
      <c r="U41" s="210">
        <f t="shared" si="8"/>
        <v>3.9513538640793944</v>
      </c>
      <c r="V41" s="210">
        <f t="shared" si="8"/>
        <v>3.934437611712164</v>
      </c>
      <c r="W41" s="210">
        <f t="shared" si="8"/>
        <v>4.0062684149398304</v>
      </c>
      <c r="X41" s="210">
        <f t="shared" si="5"/>
        <v>3.7823893332189416</v>
      </c>
      <c r="Y41" s="213">
        <f t="shared" si="5"/>
        <v>3.771933212413757</v>
      </c>
      <c r="Z41" s="218">
        <f t="shared" si="5"/>
        <v>3.7497812361205147</v>
      </c>
      <c r="AA41" s="210">
        <f t="shared" si="5"/>
        <v>3.7335088829055536</v>
      </c>
      <c r="AB41" s="219">
        <f t="shared" si="5"/>
        <v>3.8026389797058209</v>
      </c>
      <c r="AC41" s="214">
        <f t="shared" si="5"/>
        <v>3.6225096896381221</v>
      </c>
      <c r="AD41" s="210">
        <f t="shared" si="5"/>
        <v>3.6123999563641043</v>
      </c>
      <c r="AE41" s="210">
        <f t="shared" si="5"/>
        <v>3.5909862104083321</v>
      </c>
      <c r="AF41" s="210">
        <f t="shared" si="5"/>
        <v>3.575259890785345</v>
      </c>
      <c r="AG41" s="210">
        <f t="shared" si="5"/>
        <v>3.6420923412408128</v>
      </c>
      <c r="AH41" s="210">
        <f t="shared" si="5"/>
        <v>3.4915709604118716</v>
      </c>
      <c r="AI41" s="213">
        <f t="shared" si="5"/>
        <v>3.4817597591758624</v>
      </c>
      <c r="AJ41" s="218">
        <f t="shared" si="5"/>
        <v>3.4609814325622539</v>
      </c>
      <c r="AK41" s="210">
        <f t="shared" si="5"/>
        <v>3.4457244042111537</v>
      </c>
      <c r="AL41" s="219">
        <f t="shared" si="5"/>
        <v>3.5105780521332899</v>
      </c>
      <c r="AM41" s="214">
        <f t="shared" si="5"/>
        <v>3.3813279803950649</v>
      </c>
      <c r="AN41" s="210">
        <f t="shared" si="5"/>
        <v>3.3717773859862818</v>
      </c>
      <c r="AO41" s="210">
        <f t="shared" si="5"/>
        <v>3.3515532589054686</v>
      </c>
      <c r="AP41" s="210">
        <f t="shared" si="5"/>
        <v>3.3367051136728865</v>
      </c>
      <c r="AQ41" s="210">
        <f t="shared" si="5"/>
        <v>3.3998321976869712</v>
      </c>
      <c r="AR41" s="210">
        <f t="shared" si="5"/>
        <v>3.2865496116460582</v>
      </c>
      <c r="AS41" s="213">
        <f t="shared" si="5"/>
        <v>3.2772292031132739</v>
      </c>
      <c r="AT41" s="218">
        <f t="shared" si="5"/>
        <v>3.257494260339159</v>
      </c>
      <c r="AU41" s="210">
        <f t="shared" si="5"/>
        <v>3.243006755672682</v>
      </c>
      <c r="AV41" s="219">
        <f t="shared" si="5"/>
        <v>3.3046093739842215</v>
      </c>
      <c r="AW41" s="214">
        <f t="shared" si="5"/>
        <v>3.2037228155547885</v>
      </c>
      <c r="AX41" s="210">
        <f t="shared" si="9"/>
        <v>3.19460782721921</v>
      </c>
      <c r="AY41" s="210">
        <f t="shared" si="9"/>
        <v>3.1753092163744103</v>
      </c>
      <c r="AZ41" s="210">
        <f t="shared" si="9"/>
        <v>3.1611431996989054</v>
      </c>
      <c r="BA41" s="210">
        <f t="shared" si="9"/>
        <v>3.2213857488150928</v>
      </c>
      <c r="BB41" s="210">
        <f t="shared" si="5"/>
        <v>3.1303821189967511</v>
      </c>
      <c r="BC41" s="213">
        <f t="shared" si="6"/>
        <v>3.1214520945541557</v>
      </c>
      <c r="BD41" s="218">
        <f t="shared" si="6"/>
        <v>3.1025462068398206</v>
      </c>
      <c r="BE41" s="210">
        <f t="shared" si="6"/>
        <v>3.0886694130229895</v>
      </c>
      <c r="BF41" s="219">
        <f t="shared" si="6"/>
        <v>3.1476876027939875</v>
      </c>
      <c r="BG41" s="214">
        <f t="shared" si="5"/>
        <v>3.0647352881637748</v>
      </c>
      <c r="BH41" s="210">
        <f t="shared" si="7"/>
        <v>3.0559731041522165</v>
      </c>
      <c r="BI41" s="210">
        <f t="shared" si="7"/>
        <v>3.0374234661367985</v>
      </c>
      <c r="BJ41" s="210">
        <f t="shared" si="7"/>
        <v>3.0238089351795256</v>
      </c>
      <c r="BK41" s="210">
        <f t="shared" si="7"/>
        <v>3.0817163127074609</v>
      </c>
    </row>
    <row r="42" spans="3:63" ht="18" customHeight="1" thickBot="1" x14ac:dyDescent="0.35">
      <c r="C42" s="160"/>
      <c r="D42" s="160"/>
      <c r="E42" s="163"/>
      <c r="F42" s="6"/>
      <c r="G42" s="7"/>
      <c r="H42" s="7"/>
      <c r="Q42" s="256"/>
      <c r="R42" s="211">
        <v>140</v>
      </c>
      <c r="S42" s="210">
        <f t="shared" si="8"/>
        <v>3.7167276259442157</v>
      </c>
      <c r="T42" s="210">
        <f t="shared" si="8"/>
        <v>3.709050570733746</v>
      </c>
      <c r="U42" s="210">
        <f t="shared" si="8"/>
        <v>3.6926975495245151</v>
      </c>
      <c r="V42" s="210">
        <f t="shared" si="8"/>
        <v>3.6806084719980388</v>
      </c>
      <c r="W42" s="210">
        <f t="shared" si="8"/>
        <v>3.7710022740896321</v>
      </c>
      <c r="X42" s="210">
        <f t="shared" si="5"/>
        <v>3.5244872274595651</v>
      </c>
      <c r="Y42" s="213">
        <f t="shared" si="5"/>
        <v>3.5171292812434753</v>
      </c>
      <c r="Z42" s="220">
        <f t="shared" si="5"/>
        <v>3.5014587030825473</v>
      </c>
      <c r="AA42" s="221">
        <f t="shared" si="5"/>
        <v>3.4898764680697947</v>
      </c>
      <c r="AB42" s="222">
        <f t="shared" si="5"/>
        <v>3.5765295076237287</v>
      </c>
      <c r="AC42" s="214">
        <f t="shared" si="5"/>
        <v>3.373515765911586</v>
      </c>
      <c r="AD42" s="210">
        <f t="shared" si="5"/>
        <v>3.3664223484738942</v>
      </c>
      <c r="AE42" s="210">
        <f t="shared" si="5"/>
        <v>3.3513169186529028</v>
      </c>
      <c r="AF42" s="210">
        <f t="shared" si="5"/>
        <v>3.3401539201116588</v>
      </c>
      <c r="AG42" s="210">
        <f t="shared" si="5"/>
        <v>3.4237025338528717</v>
      </c>
      <c r="AH42" s="210">
        <f t="shared" si="5"/>
        <v>3.2501856585658633</v>
      </c>
      <c r="AI42" s="213">
        <f t="shared" si="5"/>
        <v>3.2433162774759485</v>
      </c>
      <c r="AJ42" s="220">
        <f t="shared" si="5"/>
        <v>3.2286891711844823</v>
      </c>
      <c r="AK42" s="221">
        <f t="shared" si="5"/>
        <v>3.2178807283808379</v>
      </c>
      <c r="AL42" s="222">
        <f t="shared" si="5"/>
        <v>3.2987981920662484</v>
      </c>
      <c r="AM42" s="214">
        <f t="shared" si="5"/>
        <v>3.1465431605350687</v>
      </c>
      <c r="AN42" s="210">
        <f t="shared" si="5"/>
        <v>3.1398669776392278</v>
      </c>
      <c r="AO42" s="210">
        <f t="shared" si="5"/>
        <v>3.1256521626052369</v>
      </c>
      <c r="AP42" s="210">
        <f t="shared" si="5"/>
        <v>3.1151491633411337</v>
      </c>
      <c r="AQ42" s="210">
        <f t="shared" si="5"/>
        <v>3.1937964722448471</v>
      </c>
      <c r="AR42" s="210">
        <f t="shared" si="5"/>
        <v>3.0575678663919277</v>
      </c>
      <c r="AS42" s="213">
        <f t="shared" si="5"/>
        <v>3.0510607915712948</v>
      </c>
      <c r="AT42" s="220">
        <f t="shared" si="5"/>
        <v>3.0372067335877708</v>
      </c>
      <c r="AU42" s="221">
        <f t="shared" si="5"/>
        <v>3.0269708908807278</v>
      </c>
      <c r="AV42" s="222">
        <f t="shared" si="5"/>
        <v>3.1036303452766592</v>
      </c>
      <c r="AW42" s="214">
        <f t="shared" si="5"/>
        <v>2.9799013957293674</v>
      </c>
      <c r="AX42" s="210">
        <f t="shared" si="9"/>
        <v>2.9735441852069346</v>
      </c>
      <c r="AY42" s="210">
        <f t="shared" si="9"/>
        <v>2.960009745862239</v>
      </c>
      <c r="AZ42" s="210">
        <f t="shared" si="9"/>
        <v>2.950010520711317</v>
      </c>
      <c r="BA42" s="210">
        <f t="shared" si="9"/>
        <v>3.0249078026442904</v>
      </c>
      <c r="BB42" s="210">
        <f t="shared" si="5"/>
        <v>2.9111940484706547</v>
      </c>
      <c r="BC42" s="213">
        <f t="shared" si="6"/>
        <v>2.9049710319924866</v>
      </c>
      <c r="BD42" s="220">
        <f t="shared" si="6"/>
        <v>2.8917227297728116</v>
      </c>
      <c r="BE42" s="221">
        <f t="shared" si="6"/>
        <v>2.8819352824508631</v>
      </c>
      <c r="BF42" s="222">
        <f t="shared" si="6"/>
        <v>2.9552542731707931</v>
      </c>
      <c r="BG42" s="214">
        <f t="shared" si="5"/>
        <v>2.8497419884757331</v>
      </c>
      <c r="BH42" s="210">
        <f t="shared" si="7"/>
        <v>2.8436401940767468</v>
      </c>
      <c r="BI42" s="210">
        <f t="shared" si="7"/>
        <v>2.8306503241809904</v>
      </c>
      <c r="BJ42" s="210">
        <f t="shared" si="7"/>
        <v>2.8210541105770632</v>
      </c>
      <c r="BK42" s="210">
        <f t="shared" si="7"/>
        <v>2.8929470988655761</v>
      </c>
    </row>
    <row r="43" spans="3:63" ht="18" hidden="1" customHeight="1" x14ac:dyDescent="0.3">
      <c r="C43" s="160">
        <v>3</v>
      </c>
      <c r="D43" s="161" t="s">
        <v>44</v>
      </c>
      <c r="E43" s="162">
        <f>1*((((5*($H$11*10000))/($E24*(5/384)))^(1/4))/100)</f>
        <v>4.1756579615999216</v>
      </c>
      <c r="F43" s="6"/>
      <c r="G43" s="7"/>
      <c r="H43" s="7"/>
      <c r="Q43" s="166" t="s">
        <v>65</v>
      </c>
      <c r="R43" s="165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</row>
    <row r="44" spans="3:63" ht="18" hidden="1" customHeight="1" x14ac:dyDescent="0.3">
      <c r="C44" s="74"/>
      <c r="D44" s="168" t="s">
        <v>57</v>
      </c>
      <c r="E44" s="153"/>
      <c r="F44" s="6"/>
      <c r="G44" s="7"/>
      <c r="H44" s="7"/>
      <c r="Q44" s="251" t="s">
        <v>48</v>
      </c>
      <c r="R44" s="206">
        <v>45</v>
      </c>
      <c r="S44" s="127">
        <f>(((5*($H$11*10000))/(((((VLOOKUP(S$31,$I$5:$J$15,2))*$R44)*S$30/2)+((($E$9*(1-0.088))+($E$15/$E$6))*(S$30/COS(S$31*PI()/180))/2)+$E$14)*(5/384)))^(1/4))/100</f>
        <v>4.547666304865384</v>
      </c>
      <c r="T44" s="128">
        <f t="shared" ref="T44:BK48" si="10">(((5*($H$11*10000))/(((((VLOOKUP(T$31,$I$5:$J$15,2))*$R44)*T$30/2)+((($E$9*(1-0.088))+($E$15/$E$6))*(T$30/COS(T$31*PI()/180))/2)+$E$14)*(5/384)))^(1/4))/100</f>
        <v>4.5335597108827166</v>
      </c>
      <c r="U44" s="128">
        <f t="shared" si="10"/>
        <v>4.5037520665454052</v>
      </c>
      <c r="V44" s="129"/>
      <c r="W44" s="130">
        <f t="shared" si="10"/>
        <v>4.5258361391974491</v>
      </c>
      <c r="X44" s="131">
        <f t="shared" si="10"/>
        <v>4.3450569822484217</v>
      </c>
      <c r="Y44" s="128">
        <f t="shared" si="10"/>
        <v>4.3310215213606593</v>
      </c>
      <c r="Z44" s="128">
        <f t="shared" si="10"/>
        <v>4.3013936143109364</v>
      </c>
      <c r="AA44" s="129"/>
      <c r="AB44" s="129">
        <f t="shared" si="10"/>
        <v>4.3233407078031103</v>
      </c>
      <c r="AC44" s="127">
        <f t="shared" si="10"/>
        <v>4.1808092075315164</v>
      </c>
      <c r="AD44" s="128">
        <f t="shared" si="10"/>
        <v>4.1669214421853162</v>
      </c>
      <c r="AE44" s="128">
        <f t="shared" si="10"/>
        <v>4.1376260673560274</v>
      </c>
      <c r="AF44" s="129"/>
      <c r="AG44" s="130">
        <f t="shared" si="10"/>
        <v>4.1593241450740726</v>
      </c>
      <c r="AH44" s="131">
        <f t="shared" si="10"/>
        <v>4.043556721385273</v>
      </c>
      <c r="AI44" s="128">
        <f t="shared" si="10"/>
        <v>4.0298472662563745</v>
      </c>
      <c r="AJ44" s="128">
        <f t="shared" si="10"/>
        <v>4.0009433698623846</v>
      </c>
      <c r="AK44" s="129"/>
      <c r="AL44" s="129">
        <f t="shared" si="10"/>
        <v>4.0223495044563862</v>
      </c>
      <c r="AM44" s="127">
        <f t="shared" si="10"/>
        <v>3.9262353129601042</v>
      </c>
      <c r="AN44" s="128">
        <f t="shared" si="10"/>
        <v>3.9127140328835726</v>
      </c>
      <c r="AO44" s="128">
        <f t="shared" si="10"/>
        <v>3.8842186261398943</v>
      </c>
      <c r="AP44" s="129"/>
      <c r="AQ44" s="130">
        <f t="shared" si="10"/>
        <v>3.9053207110486521</v>
      </c>
      <c r="AR44" s="131">
        <f t="shared" si="10"/>
        <v>3.8241743557451997</v>
      </c>
      <c r="AS44" s="128">
        <f t="shared" si="10"/>
        <v>3.8108412743158278</v>
      </c>
      <c r="AT44" s="128">
        <f t="shared" si="10"/>
        <v>3.7827517525118939</v>
      </c>
      <c r="AU44" s="129"/>
      <c r="AV44" s="129">
        <f t="shared" si="10"/>
        <v>3.8035520612976064</v>
      </c>
      <c r="AW44" s="127">
        <f t="shared" si="10"/>
        <v>3.7341358436148346</v>
      </c>
      <c r="AX44" s="128">
        <f t="shared" si="10"/>
        <v>3.7209862588041687</v>
      </c>
      <c r="AY44" s="128">
        <f t="shared" si="10"/>
        <v>3.6932907905109857</v>
      </c>
      <c r="AZ44" s="129"/>
      <c r="BA44" s="130">
        <f t="shared" si="10"/>
        <v>3.7137983342881227</v>
      </c>
      <c r="BB44" s="131">
        <f t="shared" si="10"/>
        <v>3.6537890705929268</v>
      </c>
      <c r="BC44" s="128">
        <f t="shared" si="10"/>
        <v>3.6408160903447055</v>
      </c>
      <c r="BD44" s="128">
        <f t="shared" si="10"/>
        <v>3.6134987227423934</v>
      </c>
      <c r="BE44" s="129"/>
      <c r="BF44" s="129">
        <f t="shared" si="10"/>
        <v>3.6337255005029672</v>
      </c>
      <c r="BG44" s="127">
        <f t="shared" si="10"/>
        <v>3.5814044468379156</v>
      </c>
      <c r="BH44" s="128">
        <f t="shared" si="10"/>
        <v>3.5686002918538424</v>
      </c>
      <c r="BI44" s="128">
        <f t="shared" si="10"/>
        <v>3.5416435457561035</v>
      </c>
      <c r="BJ44" s="129"/>
      <c r="BK44" s="130">
        <f t="shared" si="10"/>
        <v>3.5616026422300049</v>
      </c>
    </row>
    <row r="45" spans="3:63" ht="18" hidden="1" customHeight="1" x14ac:dyDescent="0.3">
      <c r="C45" s="74"/>
      <c r="D45" s="75"/>
      <c r="E45" s="70"/>
      <c r="F45" s="6"/>
      <c r="G45" s="7"/>
      <c r="H45" s="7"/>
      <c r="Q45" s="252"/>
      <c r="R45" s="176">
        <v>55</v>
      </c>
      <c r="S45" s="132">
        <f t="shared" ref="S45:AL48" si="11">(((5*($H$11*10000))/(((((VLOOKUP(S$31,$I$5:$J$15,2))*$R45)*S$30/2)+((($E$9*(1-0.088))+($E$15/$E$6))*(S$30/COS(S$31*PI()/180))/2)+$E$14)*(5/384)))^(1/4))/100</f>
        <v>4.451676429812478</v>
      </c>
      <c r="T45" s="133">
        <f t="shared" si="11"/>
        <v>4.4389890509050236</v>
      </c>
      <c r="U45" s="133">
        <f t="shared" si="11"/>
        <v>4.4121278553769887</v>
      </c>
      <c r="V45" s="134"/>
      <c r="W45" s="135">
        <f t="shared" si="11"/>
        <v>4.447001219260807</v>
      </c>
      <c r="X45" s="136">
        <f t="shared" si="11"/>
        <v>4.2497256079467025</v>
      </c>
      <c r="Y45" s="133">
        <f t="shared" si="11"/>
        <v>4.2371551605048809</v>
      </c>
      <c r="Z45" s="133">
        <f t="shared" si="11"/>
        <v>4.2105637892681465</v>
      </c>
      <c r="AA45" s="134"/>
      <c r="AB45" s="134">
        <f t="shared" si="11"/>
        <v>4.2450926939670426</v>
      </c>
      <c r="AC45" s="132">
        <f t="shared" si="11"/>
        <v>4.0866037667599233</v>
      </c>
      <c r="AD45" s="133">
        <f t="shared" si="11"/>
        <v>4.0742027686927837</v>
      </c>
      <c r="AE45" s="133">
        <f t="shared" si="11"/>
        <v>4.0479854167362097</v>
      </c>
      <c r="AF45" s="134"/>
      <c r="AG45" s="135">
        <f t="shared" si="11"/>
        <v>4.0820327497669773</v>
      </c>
      <c r="AH45" s="136">
        <f t="shared" si="11"/>
        <v>3.9506514117056453</v>
      </c>
      <c r="AI45" s="133">
        <f t="shared" si="11"/>
        <v>3.9384370170837406</v>
      </c>
      <c r="AJ45" s="133">
        <f t="shared" si="11"/>
        <v>3.9126256065695473</v>
      </c>
      <c r="AK45" s="134"/>
      <c r="AL45" s="134">
        <f t="shared" si="11"/>
        <v>3.9461487689999455</v>
      </c>
      <c r="AM45" s="132">
        <f t="shared" si="10"/>
        <v>3.8346745371800965</v>
      </c>
      <c r="AN45" s="133">
        <f t="shared" si="10"/>
        <v>3.8226487218483371</v>
      </c>
      <c r="AO45" s="133">
        <f t="shared" si="10"/>
        <v>3.7972445377974355</v>
      </c>
      <c r="AP45" s="134"/>
      <c r="AQ45" s="135">
        <f t="shared" si="10"/>
        <v>3.830241099944832</v>
      </c>
      <c r="AR45" s="136">
        <f t="shared" si="10"/>
        <v>3.7339425664274786</v>
      </c>
      <c r="AS45" s="133">
        <f t="shared" si="10"/>
        <v>3.722100592786548</v>
      </c>
      <c r="AT45" s="133">
        <f t="shared" si="10"/>
        <v>3.6970916168089456</v>
      </c>
      <c r="AU45" s="134"/>
      <c r="AV45" s="134">
        <f t="shared" si="10"/>
        <v>3.7295766596945792</v>
      </c>
      <c r="AW45" s="132">
        <f t="shared" si="10"/>
        <v>3.6451898421718112</v>
      </c>
      <c r="AX45" s="133">
        <f t="shared" si="10"/>
        <v>3.6335240920420504</v>
      </c>
      <c r="AY45" s="133">
        <f t="shared" si="10"/>
        <v>3.6088927859314568</v>
      </c>
      <c r="AZ45" s="134"/>
      <c r="BA45" s="135">
        <f t="shared" si="10"/>
        <v>3.6408887089301358</v>
      </c>
      <c r="BB45" s="136">
        <f t="shared" si="10"/>
        <v>3.5660737568082759</v>
      </c>
      <c r="BC45" s="133">
        <f t="shared" si="10"/>
        <v>3.5545755530105372</v>
      </c>
      <c r="BD45" s="133">
        <f t="shared" si="10"/>
        <v>3.5303025191865909</v>
      </c>
      <c r="BE45" s="134"/>
      <c r="BF45" s="134">
        <f t="shared" si="10"/>
        <v>3.5618342361985857</v>
      </c>
      <c r="BG45" s="132">
        <f t="shared" si="10"/>
        <v>3.4948607455578791</v>
      </c>
      <c r="BH45" s="133">
        <f t="shared" si="10"/>
        <v>3.4835212379857086</v>
      </c>
      <c r="BI45" s="133">
        <f t="shared" si="10"/>
        <v>3.4595869742026788</v>
      </c>
      <c r="BJ45" s="134"/>
      <c r="BK45" s="135">
        <f t="shared" si="10"/>
        <v>3.4906796036893888</v>
      </c>
    </row>
    <row r="46" spans="3:63" ht="18" hidden="1" customHeight="1" x14ac:dyDescent="0.3">
      <c r="C46" s="74"/>
      <c r="D46" s="75"/>
      <c r="E46" s="70"/>
      <c r="F46" s="6"/>
      <c r="G46" s="7"/>
      <c r="H46" s="7"/>
      <c r="Q46" s="252"/>
      <c r="R46" s="176">
        <v>65</v>
      </c>
      <c r="S46" s="132">
        <f t="shared" si="11"/>
        <v>4.3650318950369424</v>
      </c>
      <c r="T46" s="133">
        <f t="shared" si="10"/>
        <v>4.3535258928150826</v>
      </c>
      <c r="U46" s="133">
        <f t="shared" si="10"/>
        <v>4.3291253444491629</v>
      </c>
      <c r="V46" s="134"/>
      <c r="W46" s="135">
        <f t="shared" si="10"/>
        <v>4.3745868385217515</v>
      </c>
      <c r="X46" s="136">
        <f t="shared" si="10"/>
        <v>4.1640123350771185</v>
      </c>
      <c r="Y46" s="133">
        <f t="shared" si="10"/>
        <v>4.1526528918486632</v>
      </c>
      <c r="Z46" s="133">
        <f t="shared" si="10"/>
        <v>4.1285803636608271</v>
      </c>
      <c r="AA46" s="134"/>
      <c r="AB46" s="134">
        <f t="shared" si="10"/>
        <v>4.1734495713375859</v>
      </c>
      <c r="AC46" s="132">
        <f t="shared" si="10"/>
        <v>4.0021385325663443</v>
      </c>
      <c r="AD46" s="133">
        <f t="shared" si="10"/>
        <v>3.9909604337001463</v>
      </c>
      <c r="AE46" s="133">
        <f t="shared" si="10"/>
        <v>3.9672841570826538</v>
      </c>
      <c r="AF46" s="134"/>
      <c r="AG46" s="135">
        <f t="shared" si="10"/>
        <v>4.0114278933570153</v>
      </c>
      <c r="AH46" s="136">
        <f t="shared" si="10"/>
        <v>3.8675251131994886</v>
      </c>
      <c r="AI46" s="133">
        <f t="shared" si="10"/>
        <v>3.856535887044346</v>
      </c>
      <c r="AJ46" s="133">
        <f t="shared" si="10"/>
        <v>3.8332683961181813</v>
      </c>
      <c r="AK46" s="134"/>
      <c r="AL46" s="134">
        <f t="shared" si="10"/>
        <v>3.876659550794638</v>
      </c>
      <c r="AM46" s="132">
        <f t="shared" si="10"/>
        <v>3.7528833929309662</v>
      </c>
      <c r="AN46" s="133">
        <f t="shared" si="10"/>
        <v>3.7420795585270765</v>
      </c>
      <c r="AO46" s="133">
        <f t="shared" si="10"/>
        <v>3.7192112322193465</v>
      </c>
      <c r="AP46" s="134"/>
      <c r="AQ46" s="135">
        <f t="shared" si="10"/>
        <v>3.76186527768653</v>
      </c>
      <c r="AR46" s="136">
        <f t="shared" si="10"/>
        <v>3.6534423891753018</v>
      </c>
      <c r="AS46" s="133">
        <f t="shared" si="10"/>
        <v>3.6428160435686663</v>
      </c>
      <c r="AT46" s="133">
        <f t="shared" si="10"/>
        <v>3.6203285982669002</v>
      </c>
      <c r="AU46" s="134"/>
      <c r="AV46" s="134">
        <f t="shared" si="10"/>
        <v>3.6622779293110397</v>
      </c>
      <c r="AW46" s="132">
        <f t="shared" si="10"/>
        <v>3.5659202275708544</v>
      </c>
      <c r="AX46" s="133">
        <f t="shared" si="10"/>
        <v>3.5554619114862387</v>
      </c>
      <c r="AY46" s="133">
        <f t="shared" si="10"/>
        <v>3.5333342135966732</v>
      </c>
      <c r="AZ46" s="134"/>
      <c r="BA46" s="135">
        <f t="shared" si="10"/>
        <v>3.5746170282820886</v>
      </c>
      <c r="BB46" s="136">
        <f t="shared" si="10"/>
        <v>3.4879693494298722</v>
      </c>
      <c r="BC46" s="133">
        <f t="shared" si="10"/>
        <v>3.4776693394094842</v>
      </c>
      <c r="BD46" s="133">
        <f t="shared" si="10"/>
        <v>3.4558799906771056</v>
      </c>
      <c r="BE46" s="134"/>
      <c r="BF46" s="134">
        <f t="shared" si="10"/>
        <v>3.496535303993396</v>
      </c>
      <c r="BG46" s="132">
        <f t="shared" si="10"/>
        <v>3.4178565655782127</v>
      </c>
      <c r="BH46" s="133">
        <f t="shared" si="10"/>
        <v>3.407705455870222</v>
      </c>
      <c r="BI46" s="133">
        <f t="shared" si="10"/>
        <v>3.386233932488528</v>
      </c>
      <c r="BJ46" s="134"/>
      <c r="BK46" s="135">
        <f t="shared" si="10"/>
        <v>3.4262993501303898</v>
      </c>
    </row>
    <row r="47" spans="3:63" ht="18" hidden="1" customHeight="1" x14ac:dyDescent="0.3">
      <c r="C47" s="74"/>
      <c r="D47" s="75"/>
      <c r="E47" s="70"/>
      <c r="F47" s="6"/>
      <c r="G47" s="7"/>
      <c r="H47" s="7"/>
      <c r="Q47" s="252"/>
      <c r="R47" s="176">
        <v>90</v>
      </c>
      <c r="S47" s="132">
        <f t="shared" si="11"/>
        <v>4.1801293132565567</v>
      </c>
      <c r="T47" s="133">
        <f t="shared" si="10"/>
        <v>4.1708526873847047</v>
      </c>
      <c r="U47" s="133">
        <f t="shared" si="10"/>
        <v>4.1511160510587617</v>
      </c>
      <c r="V47" s="134"/>
      <c r="W47" s="135">
        <f t="shared" si="10"/>
        <v>4.2162383689520917</v>
      </c>
      <c r="X47" s="136">
        <f t="shared" si="10"/>
        <v>3.9820717416706946</v>
      </c>
      <c r="Y47" s="133">
        <f t="shared" si="10"/>
        <v>3.9729762500598831</v>
      </c>
      <c r="Z47" s="133">
        <f t="shared" si="10"/>
        <v>3.9536347671049157</v>
      </c>
      <c r="AA47" s="134"/>
      <c r="AB47" s="134">
        <f t="shared" si="10"/>
        <v>4.0175042004136863</v>
      </c>
      <c r="AC47" s="132">
        <f t="shared" si="10"/>
        <v>3.8235213597889981</v>
      </c>
      <c r="AD47" s="133">
        <f t="shared" si="10"/>
        <v>3.8146143864634583</v>
      </c>
      <c r="AE47" s="133">
        <f t="shared" si="10"/>
        <v>3.7956804815570022</v>
      </c>
      <c r="AF47" s="134"/>
      <c r="AG47" s="135">
        <f t="shared" si="10"/>
        <v>3.8582389616554389</v>
      </c>
      <c r="AH47" s="136">
        <f t="shared" si="10"/>
        <v>3.6922308411561109</v>
      </c>
      <c r="AI47" s="133">
        <f t="shared" si="10"/>
        <v>3.683505809670212</v>
      </c>
      <c r="AJ47" s="133">
        <f t="shared" si="10"/>
        <v>3.664963509738385</v>
      </c>
      <c r="AK47" s="134"/>
      <c r="AL47" s="134">
        <f t="shared" si="10"/>
        <v>3.726253427618039</v>
      </c>
      <c r="AM47" s="132">
        <f t="shared" si="10"/>
        <v>3.5807772225152523</v>
      </c>
      <c r="AN47" s="133">
        <f t="shared" si="10"/>
        <v>3.5722231463948377</v>
      </c>
      <c r="AO47" s="133">
        <f t="shared" si="10"/>
        <v>3.5540478091369572</v>
      </c>
      <c r="AP47" s="134"/>
      <c r="AQ47" s="135">
        <f t="shared" si="10"/>
        <v>3.6141438659403082</v>
      </c>
      <c r="AR47" s="136">
        <f t="shared" si="10"/>
        <v>3.4843438674277398</v>
      </c>
      <c r="AS47" s="133">
        <f t="shared" si="10"/>
        <v>3.4759488449610414</v>
      </c>
      <c r="AT47" s="133">
        <f t="shared" si="10"/>
        <v>3.4581142986347571</v>
      </c>
      <c r="AU47" s="134"/>
      <c r="AV47" s="134">
        <f t="shared" si="10"/>
        <v>3.5170984152426206</v>
      </c>
      <c r="AW47" s="132">
        <f t="shared" si="10"/>
        <v>3.3996398162049544</v>
      </c>
      <c r="AX47" s="133">
        <f t="shared" si="10"/>
        <v>3.3913923465620188</v>
      </c>
      <c r="AY47" s="133">
        <f t="shared" si="10"/>
        <v>3.3738735307794969</v>
      </c>
      <c r="AZ47" s="134"/>
      <c r="BA47" s="135">
        <f t="shared" si="10"/>
        <v>3.4318253070121125</v>
      </c>
      <c r="BB47" s="136">
        <f t="shared" si="10"/>
        <v>3.3243236724610012</v>
      </c>
      <c r="BC47" s="133">
        <f t="shared" si="10"/>
        <v>3.3162131211805881</v>
      </c>
      <c r="BD47" s="133">
        <f t="shared" si="10"/>
        <v>3.2989869859869518</v>
      </c>
      <c r="BE47" s="134"/>
      <c r="BF47" s="134">
        <f t="shared" si="10"/>
        <v>3.3559802594767474</v>
      </c>
      <c r="BG47" s="132">
        <f t="shared" si="10"/>
        <v>3.2566743963845175</v>
      </c>
      <c r="BH47" s="133">
        <f t="shared" si="10"/>
        <v>3.2486911141728982</v>
      </c>
      <c r="BI47" s="133">
        <f t="shared" si="10"/>
        <v>3.2317368178151127</v>
      </c>
      <c r="BJ47" s="134"/>
      <c r="BK47" s="135">
        <f t="shared" si="10"/>
        <v>3.2878387252908152</v>
      </c>
    </row>
    <row r="48" spans="3:63" ht="18" hidden="1" customHeight="1" x14ac:dyDescent="0.3">
      <c r="C48" s="160"/>
      <c r="D48" s="160"/>
      <c r="E48" s="163"/>
      <c r="F48" s="8"/>
      <c r="G48" s="7"/>
      <c r="H48" s="7"/>
      <c r="Q48" s="253"/>
      <c r="R48" s="207">
        <v>140</v>
      </c>
      <c r="S48" s="137">
        <f t="shared" si="11"/>
        <v>3.9013514184878888</v>
      </c>
      <c r="T48" s="138">
        <f t="shared" si="10"/>
        <v>3.894773365822735</v>
      </c>
      <c r="U48" s="138">
        <f t="shared" si="10"/>
        <v>3.8807197664406301</v>
      </c>
      <c r="V48" s="139"/>
      <c r="W48" s="140">
        <f t="shared" si="10"/>
        <v>3.9683780882947071</v>
      </c>
      <c r="X48" s="141">
        <f t="shared" si="10"/>
        <v>3.709939939521381</v>
      </c>
      <c r="Y48" s="138">
        <f t="shared" si="10"/>
        <v>3.7035466274169129</v>
      </c>
      <c r="Z48" s="138">
        <f t="shared" si="10"/>
        <v>3.6898916864445472</v>
      </c>
      <c r="AA48" s="139"/>
      <c r="AB48" s="139">
        <f t="shared" si="10"/>
        <v>3.7751534270839748</v>
      </c>
      <c r="AC48" s="137">
        <f t="shared" si="10"/>
        <v>3.5578468057155095</v>
      </c>
      <c r="AD48" s="138">
        <f t="shared" si="10"/>
        <v>3.5516240754302375</v>
      </c>
      <c r="AE48" s="138">
        <f t="shared" si="10"/>
        <v>3.5383361380065255</v>
      </c>
      <c r="AF48" s="139"/>
      <c r="AG48" s="140">
        <f t="shared" si="10"/>
        <v>3.6213670031493534</v>
      </c>
      <c r="AH48" s="141">
        <f t="shared" si="10"/>
        <v>3.4325707819542175</v>
      </c>
      <c r="AI48" s="138">
        <f t="shared" si="10"/>
        <v>3.4265024611174244</v>
      </c>
      <c r="AJ48" s="138">
        <f t="shared" si="10"/>
        <v>3.4135461564191165</v>
      </c>
      <c r="AK48" s="139"/>
      <c r="AL48" s="139">
        <f t="shared" si="10"/>
        <v>3.4945482166325879</v>
      </c>
      <c r="AM48" s="137">
        <f t="shared" si="10"/>
        <v>3.3266458176676399</v>
      </c>
      <c r="AN48" s="138">
        <f t="shared" si="10"/>
        <v>3.320716835893474</v>
      </c>
      <c r="AO48" s="138">
        <f t="shared" si="10"/>
        <v>3.3080594551594977</v>
      </c>
      <c r="AP48" s="139"/>
      <c r="AQ48" s="140">
        <f t="shared" si="10"/>
        <v>3.3872251219527798</v>
      </c>
      <c r="AR48" s="141">
        <f t="shared" si="10"/>
        <v>3.2352796730631481</v>
      </c>
      <c r="AS48" s="138">
        <f t="shared" si="10"/>
        <v>3.2294767530504047</v>
      </c>
      <c r="AT48" s="138">
        <f t="shared" si="10"/>
        <v>3.2170895933634474</v>
      </c>
      <c r="AU48" s="139"/>
      <c r="AV48" s="139">
        <f t="shared" si="10"/>
        <v>3.2945902507717038</v>
      </c>
      <c r="AW48" s="137">
        <f t="shared" si="10"/>
        <v>3.1552253215660984</v>
      </c>
      <c r="AX48" s="138">
        <f t="shared" si="10"/>
        <v>3.1495369650534837</v>
      </c>
      <c r="AY48" s="138">
        <f t="shared" si="10"/>
        <v>3.137395230208968</v>
      </c>
      <c r="AZ48" s="139"/>
      <c r="BA48" s="140">
        <f t="shared" si="10"/>
        <v>3.2133802935915763</v>
      </c>
      <c r="BB48" s="141">
        <f t="shared" si="10"/>
        <v>3.0841879156352117</v>
      </c>
      <c r="BC48" s="138">
        <f t="shared" si="10"/>
        <v>3.078604197527127</v>
      </c>
      <c r="BD48" s="138">
        <f t="shared" si="10"/>
        <v>3.0666865196036199</v>
      </c>
      <c r="BE48" s="139"/>
      <c r="BF48" s="139">
        <f t="shared" si="10"/>
        <v>3.1412855475162593</v>
      </c>
      <c r="BG48" s="137">
        <f t="shared" si="10"/>
        <v>3.020489726857595</v>
      </c>
      <c r="BH48" s="138">
        <f t="shared" si="10"/>
        <v>3.0150020597422182</v>
      </c>
      <c r="BI48" s="138">
        <f t="shared" si="10"/>
        <v>3.0032899732272438</v>
      </c>
      <c r="BJ48" s="139"/>
      <c r="BK48" s="140">
        <f t="shared" si="10"/>
        <v>3.0766154318293637</v>
      </c>
    </row>
    <row r="49" spans="3:63" ht="18" customHeight="1" thickBot="1" x14ac:dyDescent="0.35">
      <c r="C49" s="157">
        <v>4</v>
      </c>
      <c r="D49" s="161" t="s">
        <v>59</v>
      </c>
      <c r="E49" s="167">
        <f>1.04*((((5*($H$11*10000))/($E26*(5/384)))^(1/4))/100)</f>
        <v>4.2476586902301294</v>
      </c>
      <c r="Q49" s="166" t="s">
        <v>72</v>
      </c>
      <c r="R49" s="165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</row>
    <row r="50" spans="3:63" ht="18" customHeight="1" x14ac:dyDescent="0.25">
      <c r="E50" s="154"/>
      <c r="Q50" s="254" t="s">
        <v>48</v>
      </c>
      <c r="R50" s="209">
        <v>45</v>
      </c>
      <c r="S50" s="210">
        <f>1.04*((((5*($H$11*10000))/(((((VLOOKUP(S$31,$I$5:$J$15,2))*$R50)*S$30/2)+((($E$9*(1-0.088))+($E$16/$E$6))*(S$30/COS(S$31*PI()/180))/2)+$E$14)*(5/384)))^(1/4))/100)</f>
        <v>4.6332406916539268</v>
      </c>
      <c r="T50" s="210">
        <f t="shared" ref="T50:W50" si="12">1.04*((((5*($H$11*10000))/(((((VLOOKUP(T$31,$I$5:$J$15,2))*$R50)*T$30/2)+((($E$9*(1-0.088))+($E$16/$E$6))*(T$30/COS(T$31*PI()/180))/2)+$E$14)*(5/384)))^(1/4))/100)</f>
        <v>4.6171731545469497</v>
      </c>
      <c r="U50" s="210">
        <f t="shared" si="12"/>
        <v>4.5833179329453912</v>
      </c>
      <c r="V50" s="210">
        <f t="shared" si="12"/>
        <v>4.5586050980438477</v>
      </c>
      <c r="W50" s="210">
        <f t="shared" si="12"/>
        <v>4.5935905635493652</v>
      </c>
      <c r="X50" s="210">
        <f t="shared" ref="X50:BG54" si="13">1.04*((((5*($H$11*10000))/(((((VLOOKUP(X$31,$I$5:$J$15,2))*$R50)*X$30/2)+((($E$9*(1-0.088))+($E$16/$E$6))*(X$30/COS(X$31*PI()/180))/2)+$E$14)*(5/384)))^(1/4))/100)</f>
        <v>4.4231807943757984</v>
      </c>
      <c r="Y50" s="213">
        <f t="shared" si="13"/>
        <v>4.4072599932488963</v>
      </c>
      <c r="Z50" s="215">
        <f t="shared" si="13"/>
        <v>4.3737479995116875</v>
      </c>
      <c r="AA50" s="216">
        <f t="shared" si="13"/>
        <v>4.3493143415141784</v>
      </c>
      <c r="AB50" s="217">
        <f t="shared" si="13"/>
        <v>4.3839116515939178</v>
      </c>
      <c r="AC50" s="214">
        <f t="shared" si="13"/>
        <v>4.2534881887648366</v>
      </c>
      <c r="AD50" s="210">
        <f t="shared" si="13"/>
        <v>4.2377810551733672</v>
      </c>
      <c r="AE50" s="210">
        <f t="shared" si="13"/>
        <v>4.2047426207607872</v>
      </c>
      <c r="AF50" s="210">
        <f t="shared" si="13"/>
        <v>4.1806742172491758</v>
      </c>
      <c r="AG50" s="210">
        <f t="shared" si="13"/>
        <v>4.2147592723047751</v>
      </c>
      <c r="AH50" s="210">
        <f t="shared" si="13"/>
        <v>4.1120468859330348</v>
      </c>
      <c r="AI50" s="213">
        <f t="shared" si="13"/>
        <v>4.0965754099102032</v>
      </c>
      <c r="AJ50" s="215">
        <f t="shared" si="13"/>
        <v>4.0640501460900396</v>
      </c>
      <c r="AK50" s="216">
        <f t="shared" si="13"/>
        <v>4.0403702416322114</v>
      </c>
      <c r="AL50" s="217">
        <f t="shared" si="13"/>
        <v>4.0739087337640738</v>
      </c>
      <c r="AM50" s="214">
        <f t="shared" si="13"/>
        <v>3.9913793834166995</v>
      </c>
      <c r="AN50" s="210">
        <f t="shared" si="13"/>
        <v>3.976146242751454</v>
      </c>
      <c r="AO50" s="210">
        <f t="shared" si="13"/>
        <v>3.9441353594175905</v>
      </c>
      <c r="AP50" s="210">
        <f t="shared" si="13"/>
        <v>3.920841110125675</v>
      </c>
      <c r="AQ50" s="210">
        <f t="shared" si="13"/>
        <v>3.9538361452794599</v>
      </c>
      <c r="AR50" s="210">
        <f t="shared" si="13"/>
        <v>3.8865677803752838</v>
      </c>
      <c r="AS50" s="213">
        <f t="shared" si="13"/>
        <v>3.8715670958620882</v>
      </c>
      <c r="AT50" s="215">
        <f t="shared" si="13"/>
        <v>3.8400551646827421</v>
      </c>
      <c r="AU50" s="216">
        <f t="shared" si="13"/>
        <v>3.8171327576458913</v>
      </c>
      <c r="AV50" s="217">
        <f t="shared" si="13"/>
        <v>3.8496032611994444</v>
      </c>
      <c r="AW50" s="214">
        <f t="shared" si="13"/>
        <v>3.7942166181350765</v>
      </c>
      <c r="AX50" s="210">
        <f t="shared" si="13"/>
        <v>3.7794388275309658</v>
      </c>
      <c r="AY50" s="210">
        <f t="shared" si="13"/>
        <v>3.7484035450762416</v>
      </c>
      <c r="AZ50" s="210">
        <f t="shared" si="13"/>
        <v>3.7258348948580573</v>
      </c>
      <c r="BA50" s="210">
        <f t="shared" si="13"/>
        <v>3.7578060250042356</v>
      </c>
      <c r="BB50" s="210">
        <f t="shared" si="13"/>
        <v>3.7118898971363468</v>
      </c>
      <c r="BC50" s="213">
        <f t="shared" ref="BC50:BF54" si="14">1.04*((((5*($H$11*10000))/(((((VLOOKUP(BC$31,$I$5:$J$15,2))*$R50)*BC$30/2)+((($E$9*(1-0.088))+($E$16/$E$6))*(BC$30/COS(BC$31*PI()/180))/2)+$E$14)*(5/384)))^(1/4))/100)</f>
        <v>3.6973240738808939</v>
      </c>
      <c r="BD50" s="215">
        <f t="shared" si="14"/>
        <v>3.6667408473098417</v>
      </c>
      <c r="BE50" s="216">
        <f t="shared" si="14"/>
        <v>3.644506689427526</v>
      </c>
      <c r="BF50" s="217">
        <f t="shared" si="14"/>
        <v>3.6760053949985747</v>
      </c>
      <c r="BG50" s="214">
        <f t="shared" si="13"/>
        <v>3.6377847716560057</v>
      </c>
      <c r="BH50" s="210">
        <f t="shared" ref="BH50:BK54" si="15">1.04*((((5*($H$11*10000))/(((((VLOOKUP(BH$31,$I$5:$J$15,2))*$R50)*BH$30/2)+((($E$9*(1-0.088))+($E$16/$E$6))*(BH$30/COS(BH$31*PI()/180))/2)+$E$14)*(5/384)))^(1/4))/100)</f>
        <v>3.623419754337641</v>
      </c>
      <c r="BI50" s="210">
        <f t="shared" si="15"/>
        <v>3.5932638958071017</v>
      </c>
      <c r="BJ50" s="210">
        <f t="shared" si="15"/>
        <v>3.5713452320315557</v>
      </c>
      <c r="BK50" s="210">
        <f t="shared" si="15"/>
        <v>3.6023981677304469</v>
      </c>
    </row>
    <row r="51" spans="3:63" ht="18" customHeight="1" x14ac:dyDescent="0.25">
      <c r="Q51" s="255"/>
      <c r="R51" s="209">
        <v>55</v>
      </c>
      <c r="S51" s="210">
        <f t="shared" ref="S51:AL54" si="16">1.04*((((5*($H$11*10000))/(((((VLOOKUP(S$31,$I$5:$J$15,2))*$R51)*S$30/2)+((($E$9*(1-0.088))+($E$16/$E$6))*(S$30/COS(S$31*PI()/180))/2)+$E$14)*(5/384)))^(1/4))/100)</f>
        <v>4.5428025788562163</v>
      </c>
      <c r="T51" s="210">
        <f t="shared" si="16"/>
        <v>4.5282336056438037</v>
      </c>
      <c r="U51" s="210">
        <f t="shared" si="16"/>
        <v>4.4974739766446987</v>
      </c>
      <c r="V51" s="210">
        <f t="shared" si="16"/>
        <v>4.4749683889601313</v>
      </c>
      <c r="W51" s="210">
        <f t="shared" si="16"/>
        <v>4.5207148244590742</v>
      </c>
      <c r="X51" s="210">
        <f t="shared" si="16"/>
        <v>4.3337027811355471</v>
      </c>
      <c r="Y51" s="213">
        <f t="shared" si="16"/>
        <v>4.3193183437026006</v>
      </c>
      <c r="Z51" s="218">
        <f t="shared" si="16"/>
        <v>4.2889746632975809</v>
      </c>
      <c r="AA51" s="210">
        <f t="shared" si="16"/>
        <v>4.2667956793274593</v>
      </c>
      <c r="AB51" s="219">
        <f t="shared" si="16"/>
        <v>4.3118979527426937</v>
      </c>
      <c r="AC51" s="214">
        <f t="shared" si="16"/>
        <v>4.1653046958925408</v>
      </c>
      <c r="AD51" s="210">
        <f t="shared" si="16"/>
        <v>4.1511491725116594</v>
      </c>
      <c r="AE51" s="210">
        <f t="shared" si="16"/>
        <v>4.1213066654367561</v>
      </c>
      <c r="AF51" s="210">
        <f t="shared" si="16"/>
        <v>4.0995094361564357</v>
      </c>
      <c r="AG51" s="210">
        <f t="shared" si="16"/>
        <v>4.1438490618087345</v>
      </c>
      <c r="AH51" s="210">
        <f t="shared" si="16"/>
        <v>4.025255153200205</v>
      </c>
      <c r="AI51" s="213">
        <f t="shared" si="16"/>
        <v>4.01133828295582</v>
      </c>
      <c r="AJ51" s="218">
        <f t="shared" si="16"/>
        <v>3.9820122623802283</v>
      </c>
      <c r="AK51" s="210">
        <f t="shared" si="16"/>
        <v>3.9606035432703566</v>
      </c>
      <c r="AL51" s="219">
        <f t="shared" si="16"/>
        <v>4.0041628503944162</v>
      </c>
      <c r="AM51" s="214">
        <f t="shared" si="13"/>
        <v>3.9059770173553079</v>
      </c>
      <c r="AN51" s="210">
        <f t="shared" si="13"/>
        <v>3.8922945276795966</v>
      </c>
      <c r="AO51" s="210">
        <f t="shared" si="13"/>
        <v>3.8634725475682963</v>
      </c>
      <c r="AP51" s="210">
        <f t="shared" si="13"/>
        <v>3.8424403366775071</v>
      </c>
      <c r="AQ51" s="210">
        <f t="shared" si="13"/>
        <v>3.8852411579241601</v>
      </c>
      <c r="AR51" s="210">
        <f t="shared" si="13"/>
        <v>3.8025097224712301</v>
      </c>
      <c r="AS51" s="213">
        <f t="shared" si="13"/>
        <v>3.7890516986115061</v>
      </c>
      <c r="AT51" s="218">
        <f t="shared" si="13"/>
        <v>3.760710494536994</v>
      </c>
      <c r="AU51" s="210">
        <f t="shared" si="13"/>
        <v>3.7400358031584227</v>
      </c>
      <c r="AV51" s="219">
        <f t="shared" si="13"/>
        <v>3.7821149953727247</v>
      </c>
      <c r="AW51" s="214">
        <f t="shared" si="13"/>
        <v>3.7114405718415187</v>
      </c>
      <c r="AX51" s="210">
        <f t="shared" si="13"/>
        <v>3.6981951012789516</v>
      </c>
      <c r="AY51" s="210">
        <f t="shared" si="13"/>
        <v>3.6703078800643465</v>
      </c>
      <c r="AZ51" s="210">
        <f t="shared" si="13"/>
        <v>3.6499697212556979</v>
      </c>
      <c r="BA51" s="210">
        <f t="shared" si="13"/>
        <v>3.691368719765828</v>
      </c>
      <c r="BB51" s="210">
        <f t="shared" si="13"/>
        <v>3.6303281929213331</v>
      </c>
      <c r="BC51" s="213">
        <f t="shared" si="14"/>
        <v>3.617283010798805</v>
      </c>
      <c r="BD51" s="218">
        <f t="shared" si="14"/>
        <v>3.5898226875554555</v>
      </c>
      <c r="BE51" s="210">
        <f t="shared" si="14"/>
        <v>3.5698002431674891</v>
      </c>
      <c r="BF51" s="219">
        <f t="shared" si="14"/>
        <v>3.6105604785568395</v>
      </c>
      <c r="BG51" s="214">
        <f t="shared" si="13"/>
        <v>3.5573699921381303</v>
      </c>
      <c r="BH51" s="210">
        <f t="shared" si="15"/>
        <v>3.5445132237640706</v>
      </c>
      <c r="BI51" s="210">
        <f t="shared" si="15"/>
        <v>3.5174538443800309</v>
      </c>
      <c r="BJ51" s="210">
        <f t="shared" si="15"/>
        <v>3.4977273827372457</v>
      </c>
      <c r="BK51" s="210">
        <f t="shared" si="15"/>
        <v>3.5378883064957027</v>
      </c>
    </row>
    <row r="52" spans="3:63" ht="18" customHeight="1" x14ac:dyDescent="0.25">
      <c r="Q52" s="255"/>
      <c r="R52" s="209">
        <v>65</v>
      </c>
      <c r="S52" s="210">
        <f t="shared" si="16"/>
        <v>4.4605543989905865</v>
      </c>
      <c r="T52" s="210">
        <f t="shared" si="16"/>
        <v>4.4472498995017933</v>
      </c>
      <c r="U52" s="210">
        <f t="shared" si="16"/>
        <v>4.4191111234860445</v>
      </c>
      <c r="V52" s="210">
        <f t="shared" si="16"/>
        <v>4.3984816127943738</v>
      </c>
      <c r="W52" s="210">
        <f t="shared" si="16"/>
        <v>4.4532760895362884</v>
      </c>
      <c r="X52" s="210">
        <f t="shared" si="13"/>
        <v>4.2526005905204558</v>
      </c>
      <c r="Y52" s="213">
        <f t="shared" si="13"/>
        <v>4.2395047983416116</v>
      </c>
      <c r="Z52" s="218">
        <f t="shared" si="13"/>
        <v>4.2118281935479747</v>
      </c>
      <c r="AA52" s="210">
        <f t="shared" si="13"/>
        <v>4.1915551531045638</v>
      </c>
      <c r="AB52" s="219">
        <f t="shared" si="13"/>
        <v>4.245435668341111</v>
      </c>
      <c r="AC52" s="214">
        <f t="shared" si="13"/>
        <v>4.0855654075869872</v>
      </c>
      <c r="AD52" s="210">
        <f t="shared" si="13"/>
        <v>4.0727058326116854</v>
      </c>
      <c r="AE52" s="210">
        <f t="shared" si="13"/>
        <v>4.045542772152209</v>
      </c>
      <c r="AF52" s="210">
        <f t="shared" si="13"/>
        <v>4.0256580521820533</v>
      </c>
      <c r="AG52" s="210">
        <f t="shared" si="13"/>
        <v>4.0785291797431862</v>
      </c>
      <c r="AH52" s="210">
        <f t="shared" si="13"/>
        <v>3.9469129551324955</v>
      </c>
      <c r="AI52" s="213">
        <f t="shared" si="13"/>
        <v>3.9342904599864763</v>
      </c>
      <c r="AJ52" s="218">
        <f t="shared" si="13"/>
        <v>3.907638599500006</v>
      </c>
      <c r="AK52" s="210">
        <f t="shared" si="13"/>
        <v>3.8881369331329649</v>
      </c>
      <c r="AL52" s="219">
        <f t="shared" si="13"/>
        <v>3.940006051486411</v>
      </c>
      <c r="AM52" s="214">
        <f t="shared" si="13"/>
        <v>3.8289942382897673</v>
      </c>
      <c r="AN52" s="210">
        <f t="shared" si="13"/>
        <v>3.8165996963702442</v>
      </c>
      <c r="AO52" s="210">
        <f t="shared" si="13"/>
        <v>3.7904370364721447</v>
      </c>
      <c r="AP52" s="210">
        <f t="shared" si="13"/>
        <v>3.7713000048315419</v>
      </c>
      <c r="AQ52" s="210">
        <f t="shared" si="13"/>
        <v>3.8222117683801717</v>
      </c>
      <c r="AR52" s="210">
        <f t="shared" si="13"/>
        <v>3.7268211760196412</v>
      </c>
      <c r="AS52" s="213">
        <f t="shared" si="13"/>
        <v>3.7146419852939339</v>
      </c>
      <c r="AT52" s="218">
        <f t="shared" si="13"/>
        <v>3.6889400496783638</v>
      </c>
      <c r="AU52" s="210">
        <f t="shared" si="13"/>
        <v>3.6701452298786914</v>
      </c>
      <c r="AV52" s="219">
        <f t="shared" si="13"/>
        <v>3.720156315054266</v>
      </c>
      <c r="AW52" s="214">
        <f t="shared" si="13"/>
        <v>3.636972522228429</v>
      </c>
      <c r="AX52" s="210">
        <f t="shared" si="13"/>
        <v>3.6249953097183312</v>
      </c>
      <c r="AY52" s="210">
        <f t="shared" si="13"/>
        <v>3.5997245373736924</v>
      </c>
      <c r="AZ52" s="210">
        <f t="shared" si="13"/>
        <v>3.5812491755316236</v>
      </c>
      <c r="BA52" s="210">
        <f t="shared" si="13"/>
        <v>3.6304180029747193</v>
      </c>
      <c r="BB52" s="210">
        <f t="shared" si="13"/>
        <v>3.5570067040313953</v>
      </c>
      <c r="BC52" s="213">
        <f t="shared" si="14"/>
        <v>3.5452184646546505</v>
      </c>
      <c r="BD52" s="218">
        <f t="shared" si="14"/>
        <v>3.5203504285229341</v>
      </c>
      <c r="BE52" s="210">
        <f t="shared" si="14"/>
        <v>3.5021729042872933</v>
      </c>
      <c r="BF52" s="219">
        <f t="shared" si="14"/>
        <v>3.5505554470159373</v>
      </c>
      <c r="BG52" s="214">
        <f t="shared" si="13"/>
        <v>3.4851245440411458</v>
      </c>
      <c r="BH52" s="210">
        <f t="shared" si="15"/>
        <v>3.4735130964157439</v>
      </c>
      <c r="BI52" s="210">
        <f t="shared" si="15"/>
        <v>3.4490213519116959</v>
      </c>
      <c r="BJ52" s="210">
        <f t="shared" si="15"/>
        <v>3.4311217022021574</v>
      </c>
      <c r="BK52" s="210">
        <f t="shared" si="15"/>
        <v>3.4787699112755734</v>
      </c>
    </row>
    <row r="53" spans="3:63" ht="18" customHeight="1" x14ac:dyDescent="0.25">
      <c r="Q53" s="255"/>
      <c r="R53" s="209">
        <v>90</v>
      </c>
      <c r="S53" s="210">
        <f t="shared" si="16"/>
        <v>4.28320758676049</v>
      </c>
      <c r="T53" s="210">
        <f t="shared" si="16"/>
        <v>4.2723337200825311</v>
      </c>
      <c r="U53" s="210">
        <f t="shared" si="16"/>
        <v>4.2492562990403906</v>
      </c>
      <c r="V53" s="210">
        <f t="shared" si="16"/>
        <v>4.2322694879362794</v>
      </c>
      <c r="W53" s="210">
        <f t="shared" si="16"/>
        <v>4.3042310875810728</v>
      </c>
      <c r="X53" s="210">
        <f t="shared" si="13"/>
        <v>4.0785367239563302</v>
      </c>
      <c r="Y53" s="213">
        <f t="shared" si="13"/>
        <v>4.0678978849243999</v>
      </c>
      <c r="Z53" s="218">
        <f t="shared" si="13"/>
        <v>4.0453314992233809</v>
      </c>
      <c r="AA53" s="210">
        <f t="shared" si="13"/>
        <v>4.0287313460732932</v>
      </c>
      <c r="AB53" s="219">
        <f t="shared" si="13"/>
        <v>4.0991164460189919</v>
      </c>
      <c r="AC53" s="214">
        <f t="shared" si="13"/>
        <v>3.9149852280638786</v>
      </c>
      <c r="AD53" s="210">
        <f t="shared" si="13"/>
        <v>3.9045824060720125</v>
      </c>
      <c r="AE53" s="210">
        <f t="shared" si="13"/>
        <v>3.8825249879339196</v>
      </c>
      <c r="AF53" s="210">
        <f t="shared" si="13"/>
        <v>3.8663063854271216</v>
      </c>
      <c r="AG53" s="210">
        <f t="shared" si="13"/>
        <v>3.9351156546041652</v>
      </c>
      <c r="AH53" s="210">
        <f t="shared" si="13"/>
        <v>3.7797269945014662</v>
      </c>
      <c r="AI53" s="213">
        <f t="shared" si="13"/>
        <v>3.7695478719966355</v>
      </c>
      <c r="AJ53" s="218">
        <f t="shared" si="13"/>
        <v>3.7479707880134394</v>
      </c>
      <c r="AK53" s="210">
        <f t="shared" si="13"/>
        <v>3.7321105203299592</v>
      </c>
      <c r="AL53" s="219">
        <f t="shared" si="13"/>
        <v>3.7994297802347003</v>
      </c>
      <c r="AM53" s="214">
        <f t="shared" si="13"/>
        <v>3.6650158171195897</v>
      </c>
      <c r="AN53" s="210">
        <f t="shared" si="13"/>
        <v>3.6550445733007604</v>
      </c>
      <c r="AO53" s="210">
        <f t="shared" si="13"/>
        <v>3.633912662261884</v>
      </c>
      <c r="AP53" s="210">
        <f t="shared" si="13"/>
        <v>3.6183834893752596</v>
      </c>
      <c r="AQ53" s="210">
        <f t="shared" si="13"/>
        <v>3.6843201738407121</v>
      </c>
      <c r="AR53" s="210">
        <f t="shared" si="13"/>
        <v>3.5658385008852105</v>
      </c>
      <c r="AS53" s="213">
        <f t="shared" si="13"/>
        <v>3.55605921519455</v>
      </c>
      <c r="AT53" s="218">
        <f t="shared" si="13"/>
        <v>3.5353376314622307</v>
      </c>
      <c r="AU53" s="210">
        <f t="shared" si="13"/>
        <v>3.5201129986609261</v>
      </c>
      <c r="AV53" s="219">
        <f t="shared" si="13"/>
        <v>3.5847742898665285</v>
      </c>
      <c r="AW53" s="214">
        <f t="shared" si="13"/>
        <v>3.4787767229631363</v>
      </c>
      <c r="AX53" s="210">
        <f t="shared" si="13"/>
        <v>3.4691745454741945</v>
      </c>
      <c r="AY53" s="210">
        <f t="shared" si="13"/>
        <v>3.4488310399574162</v>
      </c>
      <c r="AZ53" s="210">
        <f t="shared" si="13"/>
        <v>3.4338865820905196</v>
      </c>
      <c r="BA53" s="210">
        <f t="shared" si="13"/>
        <v>3.4973720168378306</v>
      </c>
      <c r="BB53" s="210">
        <f t="shared" si="13"/>
        <v>3.4014023922199534</v>
      </c>
      <c r="BC53" s="213">
        <f t="shared" si="14"/>
        <v>3.3919638764889859</v>
      </c>
      <c r="BD53" s="218">
        <f t="shared" si="14"/>
        <v>3.3719693875663115</v>
      </c>
      <c r="BE53" s="210">
        <f t="shared" si="14"/>
        <v>3.3572832647316968</v>
      </c>
      <c r="BF53" s="219">
        <f t="shared" si="14"/>
        <v>3.4196827315116831</v>
      </c>
      <c r="BG53" s="214">
        <f t="shared" si="13"/>
        <v>3.3319330894482126</v>
      </c>
      <c r="BH53" s="210">
        <f t="shared" si="15"/>
        <v>3.3226462038314994</v>
      </c>
      <c r="BI53" s="210">
        <f t="shared" si="15"/>
        <v>3.3029748121625682</v>
      </c>
      <c r="BJ53" s="210">
        <f t="shared" si="15"/>
        <v>3.2885276170242919</v>
      </c>
      <c r="BK53" s="210">
        <f t="shared" si="15"/>
        <v>3.3499214007151683</v>
      </c>
    </row>
    <row r="54" spans="3:63" ht="18" customHeight="1" thickBot="1" x14ac:dyDescent="0.3">
      <c r="Q54" s="256"/>
      <c r="R54" s="212">
        <v>140</v>
      </c>
      <c r="S54" s="210">
        <f t="shared" si="16"/>
        <v>4.0115915473354571</v>
      </c>
      <c r="T54" s="210">
        <f t="shared" si="16"/>
        <v>4.0037435942562327</v>
      </c>
      <c r="U54" s="210">
        <f t="shared" si="16"/>
        <v>3.9870122893113789</v>
      </c>
      <c r="V54" s="210">
        <f t="shared" si="16"/>
        <v>3.9746311955073992</v>
      </c>
      <c r="W54" s="210">
        <f t="shared" si="16"/>
        <v>4.066950276022788</v>
      </c>
      <c r="X54" s="210">
        <f t="shared" si="13"/>
        <v>3.8138336322098692</v>
      </c>
      <c r="Y54" s="213">
        <f t="shared" si="13"/>
        <v>3.8062155306401229</v>
      </c>
      <c r="Z54" s="220">
        <f t="shared" si="13"/>
        <v>3.7899794710663648</v>
      </c>
      <c r="AA54" s="221">
        <f t="shared" si="13"/>
        <v>3.7779693849913669</v>
      </c>
      <c r="AB54" s="222">
        <f t="shared" si="13"/>
        <v>3.8676163548846962</v>
      </c>
      <c r="AC54" s="214">
        <f t="shared" si="13"/>
        <v>3.6568599052006348</v>
      </c>
      <c r="AD54" s="210">
        <f t="shared" si="13"/>
        <v>3.6494514110561895</v>
      </c>
      <c r="AE54" s="210">
        <f t="shared" si="13"/>
        <v>3.6336655779539027</v>
      </c>
      <c r="AF54" s="210">
        <f t="shared" si="13"/>
        <v>3.6219915686606599</v>
      </c>
      <c r="AG54" s="210">
        <f t="shared" si="13"/>
        <v>3.7091933233479559</v>
      </c>
      <c r="AH54" s="210">
        <f t="shared" si="13"/>
        <v>3.5276585137158287</v>
      </c>
      <c r="AI54" s="213">
        <f t="shared" si="13"/>
        <v>3.5204383815188058</v>
      </c>
      <c r="AJ54" s="220">
        <f t="shared" si="13"/>
        <v>3.505056401741363</v>
      </c>
      <c r="AK54" s="221">
        <f t="shared" si="13"/>
        <v>3.4936832160724411</v>
      </c>
      <c r="AL54" s="222">
        <f t="shared" si="13"/>
        <v>3.5786831241607389</v>
      </c>
      <c r="AM54" s="214">
        <f t="shared" si="13"/>
        <v>3.4184742532384425</v>
      </c>
      <c r="AN54" s="210">
        <f t="shared" si="13"/>
        <v>3.4114232863770932</v>
      </c>
      <c r="AO54" s="210">
        <f t="shared" si="13"/>
        <v>3.3964035624144118</v>
      </c>
      <c r="AP54" s="210">
        <f t="shared" si="13"/>
        <v>3.3852998356453416</v>
      </c>
      <c r="AQ54" s="210">
        <f t="shared" si="13"/>
        <v>3.4683196263648357</v>
      </c>
      <c r="AR54" s="210">
        <f t="shared" si="13"/>
        <v>3.3243367131102155</v>
      </c>
      <c r="AS54" s="213">
        <f t="shared" si="13"/>
        <v>3.3174382711368793</v>
      </c>
      <c r="AT54" s="220">
        <f t="shared" si="13"/>
        <v>3.3027448859157391</v>
      </c>
      <c r="AU54" s="221">
        <f t="shared" si="13"/>
        <v>3.2918836573961974</v>
      </c>
      <c r="AV54" s="222">
        <f t="shared" si="13"/>
        <v>3.3731163902375871</v>
      </c>
      <c r="AW54" s="214">
        <f t="shared" si="13"/>
        <v>3.2418819992878873</v>
      </c>
      <c r="AX54" s="210">
        <f t="shared" ref="AX54:AZ54" si="17">1.04*((((5*($H$11*10000))/(((((VLOOKUP(AX$31,$I$5:$J$15,2))*$R54)*AX$30/2)+((($E$9*(1-0.088))+($E$16/$E$6))*(AX$30/COS(AX$31*PI()/180))/2)+$E$14)*(5/384)))^(1/4))/100)</f>
        <v>3.235121816218069</v>
      </c>
      <c r="AY54" s="210">
        <f t="shared" si="17"/>
        <v>3.2207240541131585</v>
      </c>
      <c r="AZ54" s="210">
        <f t="shared" si="17"/>
        <v>3.2100823331270361</v>
      </c>
      <c r="BA54" s="210">
        <f t="shared" si="13"/>
        <v>3.2896939821082256</v>
      </c>
      <c r="BB54" s="210">
        <f t="shared" si="13"/>
        <v>3.1687348228190078</v>
      </c>
      <c r="BC54" s="213">
        <f t="shared" si="14"/>
        <v>3.1621006695462639</v>
      </c>
      <c r="BD54" s="220">
        <f t="shared" si="14"/>
        <v>3.1479722457074102</v>
      </c>
      <c r="BE54" s="221">
        <f t="shared" si="14"/>
        <v>3.137530396888037</v>
      </c>
      <c r="BF54" s="222">
        <f t="shared" si="14"/>
        <v>3.2156635130695621</v>
      </c>
      <c r="BG54" s="214">
        <f t="shared" si="13"/>
        <v>3.1031599245023327</v>
      </c>
      <c r="BH54" s="210">
        <f t="shared" si="15"/>
        <v>3.0966412736226823</v>
      </c>
      <c r="BI54" s="210">
        <f t="shared" si="15"/>
        <v>3.0827595894031723</v>
      </c>
      <c r="BJ54" s="210">
        <f t="shared" si="15"/>
        <v>3.0725007557009167</v>
      </c>
      <c r="BK54" s="210">
        <f t="shared" si="15"/>
        <v>3.1492782278876894</v>
      </c>
    </row>
    <row r="55" spans="3:63" ht="18" customHeight="1" x14ac:dyDescent="0.25"/>
    <row r="56" spans="3:63" ht="18" customHeight="1" x14ac:dyDescent="0.25"/>
    <row r="57" spans="3:63" ht="18" customHeight="1" x14ac:dyDescent="0.25"/>
    <row r="58" spans="3:63" ht="20.100000000000001" customHeight="1" x14ac:dyDescent="0.25"/>
    <row r="59" spans="3:63" ht="20.100000000000001" customHeight="1" x14ac:dyDescent="0.25"/>
    <row r="60" spans="3:63" ht="20.100000000000001" customHeight="1" x14ac:dyDescent="0.25"/>
    <row r="61" spans="3:63" ht="20.100000000000001" customHeight="1" x14ac:dyDescent="0.25"/>
    <row r="62" spans="3:63" ht="20.100000000000001" customHeight="1" x14ac:dyDescent="0.25"/>
    <row r="63" spans="3:63" ht="20.100000000000001" customHeight="1" x14ac:dyDescent="0.25"/>
    <row r="64" spans="3:63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sheetProtection algorithmName="SHA-512" hashValue="FQD/S9iU20/b6i6G1MvJJiHCgqBEhllF+sSK8Va2F8ClKM0TDPTMCR6Enc3P1KIn4nI6d5JEWrD02E0eqXAYxw==" saltValue="zt6Dr5SUq8fVFBs0msHkWA==" spinCount="100000" sheet="1" objects="1" scenarios="1"/>
  <mergeCells count="16">
    <mergeCell ref="Q44:Q48"/>
    <mergeCell ref="Q50:Q54"/>
    <mergeCell ref="Q32:Q36"/>
    <mergeCell ref="Q38:Q42"/>
    <mergeCell ref="C28:D28"/>
    <mergeCell ref="D29:E29"/>
    <mergeCell ref="B2:E2"/>
    <mergeCell ref="C19:C20"/>
    <mergeCell ref="Q31:R31"/>
    <mergeCell ref="Q30:R30"/>
    <mergeCell ref="I20:K20"/>
    <mergeCell ref="I2:K2"/>
    <mergeCell ref="I19:K19"/>
    <mergeCell ref="C21:C22"/>
    <mergeCell ref="C23:C24"/>
    <mergeCell ref="C25:C26"/>
  </mergeCells>
  <conditionalFormatting sqref="E30:E47">
    <cfRule type="cellIs" dxfId="7" priority="1" stopIfTrue="1" operator="greaterThan">
      <formula>$E$28</formula>
    </cfRule>
  </conditionalFormatting>
  <conditionalFormatting sqref="E48">
    <cfRule type="cellIs" dxfId="6" priority="2" stopIfTrue="1" operator="greaterThan">
      <formula>$E$28</formula>
    </cfRule>
  </conditionalFormatting>
  <pageMargins left="0" right="0" top="0" bottom="0" header="0" footer="0"/>
  <pageSetup paperSize="9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C71"/>
  <sheetViews>
    <sheetView topLeftCell="A33" zoomScaleNormal="100" workbookViewId="0">
      <selection activeCell="Q1" sqref="Q1:BB1048576"/>
    </sheetView>
  </sheetViews>
  <sheetFormatPr baseColWidth="10" defaultRowHeight="13.2" x14ac:dyDescent="0.25"/>
  <cols>
    <col min="1" max="1" width="1.6640625" customWidth="1"/>
    <col min="2" max="2" width="45.77734375" customWidth="1"/>
    <col min="3" max="3" width="2" bestFit="1" customWidth="1"/>
    <col min="4" max="4" width="52.109375" bestFit="1" customWidth="1"/>
    <col min="5" max="5" width="13.6640625" customWidth="1"/>
    <col min="6" max="6" width="3.6640625" customWidth="1"/>
    <col min="7" max="7" width="28.21875" hidden="1" customWidth="1"/>
    <col min="8" max="8" width="7" hidden="1" customWidth="1"/>
    <col min="9" max="9" width="14.77734375" hidden="1" customWidth="1"/>
    <col min="10" max="10" width="12.6640625" hidden="1" customWidth="1"/>
    <col min="11" max="11" width="8.77734375" hidden="1" customWidth="1"/>
    <col min="12" max="14" width="8.6640625" customWidth="1"/>
    <col min="17" max="18" width="5.77734375" hidden="1" customWidth="1"/>
    <col min="19" max="54" width="4.77734375" hidden="1" customWidth="1"/>
    <col min="55" max="66" width="5.77734375" customWidth="1"/>
  </cols>
  <sheetData>
    <row r="1" spans="2:15" x14ac:dyDescent="0.25">
      <c r="B1" s="29" t="s">
        <v>43</v>
      </c>
    </row>
    <row r="2" spans="2:15" ht="20.100000000000001" customHeight="1" x14ac:dyDescent="0.25">
      <c r="B2" s="238" t="s">
        <v>26</v>
      </c>
      <c r="C2" s="239"/>
      <c r="D2" s="239"/>
      <c r="E2" s="239"/>
      <c r="I2" s="248" t="s">
        <v>45</v>
      </c>
      <c r="J2" s="274"/>
      <c r="K2" s="274"/>
    </row>
    <row r="3" spans="2:15" ht="4.95" customHeight="1" thickBot="1" x14ac:dyDescent="0.3"/>
    <row r="4" spans="2:15" ht="18" customHeight="1" x14ac:dyDescent="0.25">
      <c r="B4" s="26" t="s">
        <v>39</v>
      </c>
      <c r="D4" s="13" t="s">
        <v>8</v>
      </c>
      <c r="E4" s="16">
        <v>3</v>
      </c>
      <c r="G4" s="54" t="s">
        <v>42</v>
      </c>
      <c r="H4" s="55">
        <f>E4/COS(E7*PI()/180)</f>
        <v>3.0114595126300423</v>
      </c>
      <c r="I4" s="64" t="s">
        <v>2</v>
      </c>
      <c r="J4" s="65" t="s">
        <v>31</v>
      </c>
      <c r="K4" s="32"/>
    </row>
    <row r="5" spans="2:15" ht="18" customHeight="1" x14ac:dyDescent="0.25">
      <c r="B5" s="26" t="s">
        <v>30</v>
      </c>
      <c r="D5" s="14" t="s">
        <v>6</v>
      </c>
      <c r="E5" s="17">
        <v>3</v>
      </c>
      <c r="I5" s="66">
        <v>5</v>
      </c>
      <c r="J5" s="67">
        <v>0.8</v>
      </c>
      <c r="K5" s="11"/>
    </row>
    <row r="6" spans="2:15" ht="18" customHeight="1" x14ac:dyDescent="0.25">
      <c r="B6" s="28" t="s">
        <v>25</v>
      </c>
      <c r="D6" s="14" t="s">
        <v>7</v>
      </c>
      <c r="E6" s="17">
        <v>0.7</v>
      </c>
      <c r="I6" s="60">
        <v>10</v>
      </c>
      <c r="J6" s="61">
        <v>0.8</v>
      </c>
    </row>
    <row r="7" spans="2:15" ht="18" customHeight="1" x14ac:dyDescent="0.25">
      <c r="B7" s="28" t="s">
        <v>24</v>
      </c>
      <c r="D7" s="14" t="s">
        <v>9</v>
      </c>
      <c r="E7" s="18">
        <v>5</v>
      </c>
      <c r="I7" s="60">
        <v>15</v>
      </c>
      <c r="J7" s="61">
        <v>0.8</v>
      </c>
      <c r="L7" s="268" t="s">
        <v>27</v>
      </c>
      <c r="M7" s="269"/>
      <c r="N7" s="269"/>
    </row>
    <row r="8" spans="2:15" ht="18" customHeight="1" x14ac:dyDescent="0.25">
      <c r="D8" s="14" t="s">
        <v>0</v>
      </c>
      <c r="E8" s="18">
        <v>45</v>
      </c>
      <c r="I8" s="60">
        <v>20</v>
      </c>
      <c r="J8" s="61">
        <v>0.8</v>
      </c>
      <c r="L8" s="270" t="s">
        <v>28</v>
      </c>
      <c r="M8" s="271"/>
      <c r="N8" s="271"/>
      <c r="O8" s="11"/>
    </row>
    <row r="9" spans="2:15" ht="18" customHeight="1" thickBot="1" x14ac:dyDescent="0.3">
      <c r="D9" s="15" t="s">
        <v>1</v>
      </c>
      <c r="E9" s="19">
        <v>35</v>
      </c>
      <c r="I9" s="60">
        <v>25</v>
      </c>
      <c r="J9" s="61">
        <v>0.8</v>
      </c>
      <c r="L9" s="272" t="s">
        <v>29</v>
      </c>
      <c r="M9" s="273"/>
      <c r="N9" s="273"/>
      <c r="O9" s="11"/>
    </row>
    <row r="10" spans="2:15" ht="18" hidden="1" customHeight="1" x14ac:dyDescent="0.25">
      <c r="D10" s="12" t="s">
        <v>21</v>
      </c>
      <c r="E10" s="44">
        <v>366.21</v>
      </c>
      <c r="G10" s="54" t="s">
        <v>40</v>
      </c>
      <c r="H10">
        <f>70000000000*(E10/100000000)</f>
        <v>256346.99999999997</v>
      </c>
      <c r="I10" s="60">
        <v>30</v>
      </c>
      <c r="J10" s="61">
        <f t="shared" ref="J10:J15" si="0">0.8*(60-$I10)/30</f>
        <v>0.8</v>
      </c>
    </row>
    <row r="11" spans="2:15" ht="18" hidden="1" customHeight="1" x14ac:dyDescent="0.25">
      <c r="D11" s="9" t="s">
        <v>20</v>
      </c>
      <c r="E11" s="42">
        <v>124.042</v>
      </c>
      <c r="G11" s="54" t="s">
        <v>41</v>
      </c>
      <c r="H11">
        <f>(70000000000*(E10/100000000))+(210000000000*(E11/100000000))</f>
        <v>516835.19999999995</v>
      </c>
      <c r="I11" s="60">
        <v>31</v>
      </c>
      <c r="J11" s="61">
        <f t="shared" si="0"/>
        <v>0.77333333333333343</v>
      </c>
    </row>
    <row r="12" spans="2:15" ht="18" hidden="1" customHeight="1" x14ac:dyDescent="0.25">
      <c r="D12" s="9" t="s">
        <v>47</v>
      </c>
      <c r="E12" s="43">
        <f>ROUND(E5/E6,0)</f>
        <v>4</v>
      </c>
      <c r="I12" s="60">
        <v>32</v>
      </c>
      <c r="J12" s="61">
        <f t="shared" si="0"/>
        <v>0.7466666666666667</v>
      </c>
    </row>
    <row r="13" spans="2:15" ht="18" hidden="1" customHeight="1" x14ac:dyDescent="0.25">
      <c r="D13" s="9" t="s">
        <v>22</v>
      </c>
      <c r="E13" s="45">
        <v>6.5510000000000002</v>
      </c>
      <c r="I13" s="60">
        <v>33</v>
      </c>
      <c r="J13" s="61">
        <f t="shared" si="0"/>
        <v>0.72000000000000008</v>
      </c>
    </row>
    <row r="14" spans="2:15" ht="18" hidden="1" customHeight="1" x14ac:dyDescent="0.25">
      <c r="D14" s="9" t="s">
        <v>23</v>
      </c>
      <c r="E14" s="45">
        <v>16.361000000000001</v>
      </c>
      <c r="I14" s="68">
        <v>34</v>
      </c>
      <c r="J14" s="61">
        <f t="shared" si="0"/>
        <v>0.69333333333333336</v>
      </c>
    </row>
    <row r="15" spans="2:15" ht="18" hidden="1" customHeight="1" thickBot="1" x14ac:dyDescent="0.3">
      <c r="D15" s="1" t="s">
        <v>3</v>
      </c>
      <c r="E15" s="45">
        <v>2.6459999999999999</v>
      </c>
      <c r="I15" s="69">
        <v>35</v>
      </c>
      <c r="J15" s="63">
        <f t="shared" si="0"/>
        <v>0.66666666666666663</v>
      </c>
    </row>
    <row r="16" spans="2:15" ht="18" hidden="1" customHeight="1" x14ac:dyDescent="0.25">
      <c r="D16" s="1" t="s">
        <v>4</v>
      </c>
      <c r="E16" s="45">
        <v>8.0190000000000001</v>
      </c>
      <c r="I16" s="33" t="s">
        <v>32</v>
      </c>
      <c r="J16" s="34">
        <f>VLOOKUP(E7,I5:J15,2)</f>
        <v>0.8</v>
      </c>
    </row>
    <row r="17" spans="3:54" ht="18" hidden="1" customHeight="1" x14ac:dyDescent="0.25">
      <c r="D17" s="50"/>
      <c r="E17" s="51"/>
      <c r="F17" s="4"/>
      <c r="G17" s="4"/>
      <c r="H17" s="4"/>
      <c r="I17" s="35" t="s">
        <v>35</v>
      </c>
      <c r="J17" s="39">
        <f>J16*E8</f>
        <v>36</v>
      </c>
    </row>
    <row r="18" spans="3:54" ht="18" hidden="1" customHeight="1" thickBot="1" x14ac:dyDescent="0.3">
      <c r="D18" s="52"/>
      <c r="E18" s="53"/>
      <c r="F18" s="4"/>
      <c r="G18" s="4"/>
      <c r="H18" s="4"/>
      <c r="I18" s="36" t="s">
        <v>34</v>
      </c>
      <c r="J18" s="37">
        <f>E5-(0.041*2)-(0.022*E12)</f>
        <v>2.83</v>
      </c>
    </row>
    <row r="19" spans="3:54" s="3" customFormat="1" ht="18" hidden="1" customHeight="1" x14ac:dyDescent="0.25">
      <c r="C19" s="240">
        <v>1</v>
      </c>
      <c r="D19" s="2" t="s">
        <v>11</v>
      </c>
      <c r="E19" s="27">
        <f>(((J17*E5)+(E9*J18)+(E15*E12))*(E4/COS(E7*PI()/180))/2)+(E13*E5)</f>
        <v>347.35098978586336</v>
      </c>
      <c r="F19" s="5"/>
      <c r="G19" s="5"/>
      <c r="H19" s="5"/>
      <c r="I19" s="249" t="s">
        <v>36</v>
      </c>
      <c r="J19" s="249"/>
      <c r="K19" s="249"/>
    </row>
    <row r="20" spans="3:54" ht="18" hidden="1" customHeight="1" x14ac:dyDescent="0.25">
      <c r="C20" s="241"/>
      <c r="D20" s="1" t="s">
        <v>17</v>
      </c>
      <c r="E20" s="27">
        <f>E19/E5</f>
        <v>115.78366326195446</v>
      </c>
      <c r="F20" s="4"/>
      <c r="G20" s="4">
        <f>(J17*E4/2)+(((E9*(1-0.088))+(E15/E6))*(H4)/2)+E13</f>
        <v>114.30555230044625</v>
      </c>
      <c r="H20" s="4"/>
      <c r="I20" s="246" t="s">
        <v>37</v>
      </c>
      <c r="J20" s="247"/>
      <c r="K20" s="247"/>
    </row>
    <row r="21" spans="3:54" ht="18" hidden="1" customHeight="1" x14ac:dyDescent="0.25">
      <c r="C21" s="250">
        <v>2</v>
      </c>
      <c r="D21" s="1" t="s">
        <v>19</v>
      </c>
      <c r="E21" s="27">
        <f>(((J17*E5)+(E9*J18)+(E16*E12))*((E4/COS(E7*PI()/180))/2))+(E13*E5)</f>
        <v>379.71213370858578</v>
      </c>
      <c r="F21" s="4"/>
      <c r="G21" s="4"/>
      <c r="H21" s="4"/>
    </row>
    <row r="22" spans="3:54" ht="18" hidden="1" customHeight="1" x14ac:dyDescent="0.25">
      <c r="C22" s="241"/>
      <c r="D22" s="1" t="s">
        <v>17</v>
      </c>
      <c r="E22" s="27">
        <f>E21/E5</f>
        <v>126.57071123619527</v>
      </c>
      <c r="F22" s="4"/>
      <c r="G22" s="4">
        <f>(J17*E4/2)+(((E9*(1-0.088))+(E16/E6))*(H4)/2)+E13</f>
        <v>125.86310370141855</v>
      </c>
      <c r="H22" s="4"/>
    </row>
    <row r="23" spans="3:54" ht="18" hidden="1" customHeight="1" x14ac:dyDescent="0.25">
      <c r="C23" s="250">
        <v>3</v>
      </c>
      <c r="D23" s="1" t="s">
        <v>12</v>
      </c>
      <c r="E23" s="27">
        <f>(((J17*E5)+(E9*J18)+(E15*E12))*((E4/COS(E7*PI()/180))/2))+(E14*E5)</f>
        <v>376.78098978586331</v>
      </c>
      <c r="F23" s="4"/>
      <c r="G23" s="4"/>
      <c r="H23" s="4"/>
    </row>
    <row r="24" spans="3:54" ht="18" hidden="1" customHeight="1" x14ac:dyDescent="0.25">
      <c r="C24" s="241"/>
      <c r="D24" s="1" t="s">
        <v>17</v>
      </c>
      <c r="E24" s="27">
        <f>E23/E5</f>
        <v>125.59366326195443</v>
      </c>
      <c r="F24" s="4"/>
      <c r="G24" s="4">
        <f>(J17*E4/2)+(((E9*(1-0.088))+(E15/E6))*(H4)/2)+E14</f>
        <v>124.11555230044625</v>
      </c>
      <c r="H24" s="4"/>
    </row>
    <row r="25" spans="3:54" ht="18" hidden="1" customHeight="1" x14ac:dyDescent="0.25">
      <c r="C25" s="250">
        <v>4</v>
      </c>
      <c r="D25" s="1" t="s">
        <v>18</v>
      </c>
      <c r="E25" s="27">
        <f>(((J17*E5)+(E9*J18)+(E16*E12))*((E4/COS(E7*PI()/180))/2))+(E14*E5)</f>
        <v>409.14213370858579</v>
      </c>
      <c r="F25" s="4"/>
      <c r="G25" s="4"/>
      <c r="H25" s="4"/>
    </row>
    <row r="26" spans="3:54" ht="18" hidden="1" customHeight="1" x14ac:dyDescent="0.25">
      <c r="C26" s="241"/>
      <c r="D26" s="1" t="s">
        <v>17</v>
      </c>
      <c r="E26" s="27">
        <f>E25/E5</f>
        <v>136.38071123619525</v>
      </c>
      <c r="F26" s="4"/>
      <c r="G26" s="4">
        <f>(J17*E4/2)+(((E9*(1-0.088))+(E16/E6))*(H4)/2)+E14</f>
        <v>135.67310370141854</v>
      </c>
      <c r="H26" s="4"/>
    </row>
    <row r="27" spans="3:54" ht="18" customHeight="1" thickBot="1" x14ac:dyDescent="0.3">
      <c r="D27" s="10"/>
      <c r="E27" s="5"/>
      <c r="F27" s="4"/>
      <c r="G27" s="4"/>
      <c r="H27" s="4"/>
    </row>
    <row r="28" spans="3:54" ht="18" customHeight="1" thickTop="1" thickBot="1" x14ac:dyDescent="0.35">
      <c r="C28" s="266" t="s">
        <v>10</v>
      </c>
      <c r="D28" s="267"/>
      <c r="E28" s="146">
        <v>5</v>
      </c>
      <c r="F28" s="4"/>
      <c r="G28" s="4"/>
      <c r="H28" s="4"/>
    </row>
    <row r="29" spans="3:54" ht="18" customHeight="1" thickTop="1" thickBot="1" x14ac:dyDescent="0.3">
      <c r="D29" s="260" t="s">
        <v>5</v>
      </c>
      <c r="E29" s="261"/>
      <c r="F29" s="4"/>
      <c r="G29" s="4"/>
      <c r="H29" s="4"/>
      <c r="Q29" s="95" t="s">
        <v>51</v>
      </c>
    </row>
    <row r="30" spans="3:54" ht="18" customHeight="1" thickTop="1" thickBot="1" x14ac:dyDescent="0.35">
      <c r="C30" s="20">
        <v>1</v>
      </c>
      <c r="D30" s="21" t="s">
        <v>13</v>
      </c>
      <c r="E30" s="147">
        <f>1000*5/384*(((E20*9.81)*$E5^4)/$H10)</f>
        <v>4.6731729367617856</v>
      </c>
      <c r="F30" s="6"/>
      <c r="G30" s="7"/>
      <c r="H30" s="7"/>
      <c r="Q30" s="264" t="s">
        <v>50</v>
      </c>
      <c r="R30" s="265"/>
      <c r="S30" s="105">
        <v>2</v>
      </c>
      <c r="T30" s="98">
        <v>2</v>
      </c>
      <c r="U30" s="98">
        <v>2</v>
      </c>
      <c r="V30" s="106">
        <v>2</v>
      </c>
      <c r="W30" s="105">
        <v>2.5</v>
      </c>
      <c r="X30" s="98">
        <v>2.5</v>
      </c>
      <c r="Y30" s="98">
        <v>2.5</v>
      </c>
      <c r="Z30" s="106">
        <v>2.5</v>
      </c>
      <c r="AA30" s="107">
        <v>3</v>
      </c>
      <c r="AB30" s="107">
        <v>3</v>
      </c>
      <c r="AC30" s="107">
        <v>3</v>
      </c>
      <c r="AD30" s="107">
        <v>3</v>
      </c>
      <c r="AE30" s="107">
        <v>3.5</v>
      </c>
      <c r="AF30" s="107">
        <v>3.5</v>
      </c>
      <c r="AG30" s="107">
        <v>3.5</v>
      </c>
      <c r="AH30" s="107">
        <v>3.5</v>
      </c>
      <c r="AI30" s="107">
        <v>4</v>
      </c>
      <c r="AJ30" s="107">
        <v>4</v>
      </c>
      <c r="AK30" s="107">
        <v>4</v>
      </c>
      <c r="AL30" s="107">
        <v>4</v>
      </c>
      <c r="AM30" s="107">
        <v>4.5</v>
      </c>
      <c r="AN30" s="107">
        <v>4.5</v>
      </c>
      <c r="AO30" s="107">
        <v>4.5</v>
      </c>
      <c r="AP30" s="107">
        <v>4.5</v>
      </c>
      <c r="AQ30" s="105">
        <v>5</v>
      </c>
      <c r="AR30" s="98">
        <v>5</v>
      </c>
      <c r="AS30" s="98">
        <v>5</v>
      </c>
      <c r="AT30" s="106">
        <v>5</v>
      </c>
      <c r="AU30" s="105">
        <v>5.5</v>
      </c>
      <c r="AV30" s="98">
        <v>5.5</v>
      </c>
      <c r="AW30" s="98">
        <v>5.5</v>
      </c>
      <c r="AX30" s="106">
        <v>5.5</v>
      </c>
      <c r="AY30" s="105">
        <v>6</v>
      </c>
      <c r="AZ30" s="98">
        <v>6</v>
      </c>
      <c r="BA30" s="98">
        <v>6</v>
      </c>
      <c r="BB30" s="106">
        <v>6</v>
      </c>
    </row>
    <row r="31" spans="3:54" ht="18" customHeight="1" thickTop="1" x14ac:dyDescent="0.3">
      <c r="C31" s="76"/>
      <c r="D31" s="56" t="s">
        <v>44</v>
      </c>
      <c r="E31" s="77">
        <f>(((5*($H$10*10000))/($G20*(5/384)))^(1/4))/100</f>
        <v>3.0463025520719702</v>
      </c>
      <c r="F31" s="6"/>
      <c r="G31" s="7"/>
      <c r="H31" s="7"/>
      <c r="Q31" s="142" t="s">
        <v>2</v>
      </c>
      <c r="R31" s="143"/>
      <c r="S31" s="91">
        <v>5</v>
      </c>
      <c r="T31" s="92">
        <v>15</v>
      </c>
      <c r="U31" s="92">
        <v>25</v>
      </c>
      <c r="V31" s="92">
        <v>35</v>
      </c>
      <c r="W31" s="92">
        <v>5</v>
      </c>
      <c r="X31" s="92">
        <v>15</v>
      </c>
      <c r="Y31" s="92">
        <v>25</v>
      </c>
      <c r="Z31" s="92">
        <v>35</v>
      </c>
      <c r="AA31" s="92">
        <v>5</v>
      </c>
      <c r="AB31" s="92">
        <v>15</v>
      </c>
      <c r="AC31" s="92">
        <v>25</v>
      </c>
      <c r="AD31" s="92">
        <v>35</v>
      </c>
      <c r="AE31" s="92">
        <v>5</v>
      </c>
      <c r="AF31" s="92">
        <v>15</v>
      </c>
      <c r="AG31" s="92">
        <v>25</v>
      </c>
      <c r="AH31" s="92">
        <v>35</v>
      </c>
      <c r="AI31" s="92">
        <v>5</v>
      </c>
      <c r="AJ31" s="92">
        <v>15</v>
      </c>
      <c r="AK31" s="92">
        <v>25</v>
      </c>
      <c r="AL31" s="92">
        <v>35</v>
      </c>
      <c r="AM31" s="92">
        <v>5</v>
      </c>
      <c r="AN31" s="92">
        <v>15</v>
      </c>
      <c r="AO31" s="92">
        <v>25</v>
      </c>
      <c r="AP31" s="92">
        <v>35</v>
      </c>
      <c r="AQ31" s="92">
        <v>5</v>
      </c>
      <c r="AR31" s="92">
        <v>15</v>
      </c>
      <c r="AS31" s="92">
        <v>25</v>
      </c>
      <c r="AT31" s="92">
        <v>35</v>
      </c>
      <c r="AU31" s="92">
        <v>5</v>
      </c>
      <c r="AV31" s="92">
        <v>15</v>
      </c>
      <c r="AW31" s="92">
        <v>25</v>
      </c>
      <c r="AX31" s="92">
        <v>35</v>
      </c>
      <c r="AY31" s="92">
        <v>5</v>
      </c>
      <c r="AZ31" s="92">
        <v>15</v>
      </c>
      <c r="BA31" s="92">
        <v>25</v>
      </c>
      <c r="BB31" s="93">
        <v>35</v>
      </c>
    </row>
    <row r="32" spans="3:54" ht="18" customHeight="1" x14ac:dyDescent="0.3">
      <c r="C32" s="74"/>
      <c r="D32" s="75"/>
      <c r="E32" s="70"/>
      <c r="F32" s="6"/>
      <c r="G32" s="7"/>
      <c r="H32" s="7"/>
      <c r="Q32" s="254" t="s">
        <v>48</v>
      </c>
      <c r="R32" s="85">
        <v>45</v>
      </c>
      <c r="S32" s="127">
        <f t="shared" ref="S32:AB35" si="1">(((5*($H$11*10000))/(((((VLOOKUP(S$31,$I$5:$J$15,2))*$R32)*S$30/2)+((($E$9*(1-0.088))+($E$15/$E$6))*(S$30/COS(S$31*PI()/180))/2)+$E$14)*(5/384)))^(1/4))/100</f>
        <v>3.8730840406532927</v>
      </c>
      <c r="T32" s="128">
        <f t="shared" si="1"/>
        <v>3.8608525113395058</v>
      </c>
      <c r="U32" s="128">
        <f t="shared" si="1"/>
        <v>3.8350181653180782</v>
      </c>
      <c r="V32" s="130">
        <f t="shared" si="1"/>
        <v>3.8541570198734916</v>
      </c>
      <c r="W32" s="131">
        <f t="shared" si="1"/>
        <v>3.6977216836511921</v>
      </c>
      <c r="X32" s="128">
        <f t="shared" si="1"/>
        <v>3.6855976928054055</v>
      </c>
      <c r="Y32" s="128">
        <f t="shared" si="1"/>
        <v>3.6600143814504698</v>
      </c>
      <c r="Z32" s="129">
        <f t="shared" si="1"/>
        <v>3.6789641645339497</v>
      </c>
      <c r="AA32" s="127">
        <f t="shared" si="1"/>
        <v>3.556020665327142</v>
      </c>
      <c r="AB32" s="128">
        <f t="shared" si="1"/>
        <v>3.5440564672498778</v>
      </c>
      <c r="AC32" s="128">
        <f t="shared" ref="AC32:AL35" si="2">(((5*($H$11*10000))/(((((VLOOKUP(AC$31,$I$5:$J$15,2))*$R32)*AC$30/2)+((($E$9*(1-0.088))+($E$15/$E$6))*(AC$30/COS(AC$31*PI()/180))/2)+$E$14)*(5/384)))^(1/4))/100</f>
        <v>3.518827067830232</v>
      </c>
      <c r="AD32" s="130">
        <f t="shared" si="2"/>
        <v>3.5375125375759695</v>
      </c>
      <c r="AE32" s="131">
        <f t="shared" si="2"/>
        <v>3.4378876732872441</v>
      </c>
      <c r="AF32" s="128">
        <f t="shared" si="2"/>
        <v>3.4261008289014505</v>
      </c>
      <c r="AG32" s="128">
        <f t="shared" si="2"/>
        <v>3.4012577174144547</v>
      </c>
      <c r="AH32" s="129">
        <f t="shared" si="2"/>
        <v>3.4196555002306899</v>
      </c>
      <c r="AI32" s="127">
        <f t="shared" si="2"/>
        <v>3.3370901641295272</v>
      </c>
      <c r="AJ32" s="128">
        <f t="shared" si="2"/>
        <v>3.3254832542652264</v>
      </c>
      <c r="AK32" s="128">
        <f t="shared" si="2"/>
        <v>3.3010287698604732</v>
      </c>
      <c r="AL32" s="130">
        <f t="shared" si="2"/>
        <v>3.319137536089241</v>
      </c>
      <c r="AM32" s="131">
        <f t="shared" ref="AM32:AV35" si="3">(((5*($H$11*10000))/(((((VLOOKUP(AM$31,$I$5:$J$15,2))*$R32)*AM$30/2)+((($E$9*(1-0.088))+($E$15/$E$6))*(AM$30/COS(AM$31*PI()/180))/2)+$E$14)*(5/384)))^(1/4))/100</f>
        <v>3.2495273835797245</v>
      </c>
      <c r="AN32" s="128">
        <f t="shared" si="3"/>
        <v>3.2380963053013927</v>
      </c>
      <c r="AO32" s="128">
        <f t="shared" si="3"/>
        <v>3.214019645578138</v>
      </c>
      <c r="AP32" s="129">
        <f t="shared" si="3"/>
        <v>3.2318476746328679</v>
      </c>
      <c r="AQ32" s="127">
        <f t="shared" si="3"/>
        <v>3.1723671648136098</v>
      </c>
      <c r="AR32" s="128">
        <f t="shared" si="3"/>
        <v>3.161104903295386</v>
      </c>
      <c r="AS32" s="128">
        <f t="shared" si="3"/>
        <v>3.1373897366246415</v>
      </c>
      <c r="AT32" s="130">
        <f t="shared" si="3"/>
        <v>3.154949323607811</v>
      </c>
      <c r="AU32" s="131">
        <f t="shared" si="3"/>
        <v>3.1035771185667409</v>
      </c>
      <c r="AV32" s="128">
        <f t="shared" si="3"/>
        <v>3.0924755487688729</v>
      </c>
      <c r="AW32" s="128">
        <f t="shared" ref="AW32:BB35" si="4">(((5*($H$11*10000))/(((((VLOOKUP(AW$31,$I$5:$J$15,2))*$R32)*AW$30/2)+((($E$9*(1-0.088))+($E$15/$E$6))*(AW$30/COS(AW$31*PI()/180))/2)+$E$14)*(5/384)))^(1/4))/100</f>
        <v>3.0691036095464233</v>
      </c>
      <c r="AX32" s="129">
        <f t="shared" si="4"/>
        <v>3.0864084290580047</v>
      </c>
      <c r="AY32" s="127">
        <f t="shared" si="4"/>
        <v>3.0416527944858176</v>
      </c>
      <c r="AZ32" s="128">
        <f t="shared" si="4"/>
        <v>3.030703563596572</v>
      </c>
      <c r="BA32" s="128">
        <f t="shared" si="4"/>
        <v>3.0076563860570831</v>
      </c>
      <c r="BB32" s="130">
        <f t="shared" si="4"/>
        <v>3.0247202245997182</v>
      </c>
    </row>
    <row r="33" spans="3:55" ht="18" customHeight="1" x14ac:dyDescent="0.3">
      <c r="C33" s="74"/>
      <c r="D33" s="75"/>
      <c r="E33" s="70"/>
      <c r="F33" s="6"/>
      <c r="G33" s="7"/>
      <c r="H33" s="7"/>
      <c r="Q33" s="255"/>
      <c r="R33" s="86">
        <v>55</v>
      </c>
      <c r="S33" s="132">
        <f t="shared" si="1"/>
        <v>3.7899198850867801</v>
      </c>
      <c r="T33" s="133">
        <f t="shared" si="1"/>
        <v>3.7789391683918638</v>
      </c>
      <c r="U33" s="133">
        <f t="shared" si="1"/>
        <v>3.7556997791523283</v>
      </c>
      <c r="V33" s="135">
        <f t="shared" si="1"/>
        <v>3.7858732643320767</v>
      </c>
      <c r="W33" s="136">
        <f t="shared" si="1"/>
        <v>3.6154302297532195</v>
      </c>
      <c r="X33" s="133">
        <f t="shared" si="1"/>
        <v>3.6045889626454137</v>
      </c>
      <c r="Y33" s="133">
        <f t="shared" si="1"/>
        <v>3.5816627054176511</v>
      </c>
      <c r="Z33" s="134">
        <f t="shared" si="1"/>
        <v>3.611434358202358</v>
      </c>
      <c r="AA33" s="132">
        <f t="shared" si="1"/>
        <v>3.4749126316703318</v>
      </c>
      <c r="AB33" s="133">
        <f t="shared" si="1"/>
        <v>3.4642441456540571</v>
      </c>
      <c r="AC33" s="133">
        <f t="shared" si="2"/>
        <v>3.4416957719242736</v>
      </c>
      <c r="AD33" s="135">
        <f t="shared" si="2"/>
        <v>3.4709799981656668</v>
      </c>
      <c r="AE33" s="136">
        <f t="shared" si="2"/>
        <v>3.3580544876354197</v>
      </c>
      <c r="AF33" s="133">
        <f t="shared" si="2"/>
        <v>3.3475660506785356</v>
      </c>
      <c r="AG33" s="133">
        <f t="shared" si="2"/>
        <v>3.3254073540950033</v>
      </c>
      <c r="AH33" s="134">
        <f t="shared" si="2"/>
        <v>3.3541878981438509</v>
      </c>
      <c r="AI33" s="132">
        <f t="shared" si="2"/>
        <v>3.2585309504171018</v>
      </c>
      <c r="AJ33" s="133">
        <f t="shared" si="2"/>
        <v>3.2482192949188771</v>
      </c>
      <c r="AK33" s="133">
        <f t="shared" si="2"/>
        <v>3.2264410184342882</v>
      </c>
      <c r="AL33" s="135">
        <f t="shared" si="2"/>
        <v>3.2547292841226967</v>
      </c>
      <c r="AM33" s="136">
        <f t="shared" si="3"/>
        <v>3.1722016164145179</v>
      </c>
      <c r="AN33" s="133">
        <f t="shared" si="3"/>
        <v>3.1620592373096077</v>
      </c>
      <c r="AO33" s="133">
        <f t="shared" si="3"/>
        <v>3.1406439036103144</v>
      </c>
      <c r="AP33" s="134">
        <f t="shared" si="3"/>
        <v>3.1684621643431341</v>
      </c>
      <c r="AQ33" s="132">
        <f t="shared" si="3"/>
        <v>3.096218202665828</v>
      </c>
      <c r="AR33" s="133">
        <f t="shared" si="3"/>
        <v>3.0862360986758932</v>
      </c>
      <c r="AS33" s="133">
        <f t="shared" si="3"/>
        <v>3.065163534987434</v>
      </c>
      <c r="AT33" s="135">
        <f t="shared" si="3"/>
        <v>3.0925376877020763</v>
      </c>
      <c r="AU33" s="136">
        <f t="shared" si="3"/>
        <v>3.0285432041216889</v>
      </c>
      <c r="AV33" s="133">
        <f t="shared" si="3"/>
        <v>3.0187121146591975</v>
      </c>
      <c r="AW33" s="133">
        <f t="shared" si="4"/>
        <v>2.9979619085245157</v>
      </c>
      <c r="AX33" s="134">
        <f t="shared" si="4"/>
        <v>3.0249182425839627</v>
      </c>
      <c r="AY33" s="132">
        <f t="shared" si="4"/>
        <v>2.9676722827586657</v>
      </c>
      <c r="AZ33" s="133">
        <f t="shared" si="4"/>
        <v>2.957983245553677</v>
      </c>
      <c r="BA33" s="133">
        <f t="shared" si="4"/>
        <v>2.9375358257514637</v>
      </c>
      <c r="BB33" s="135">
        <f t="shared" si="4"/>
        <v>2.9640995934230912</v>
      </c>
    </row>
    <row r="34" spans="3:55" ht="18" customHeight="1" x14ac:dyDescent="0.3">
      <c r="C34" s="74"/>
      <c r="D34" s="75"/>
      <c r="E34" s="70"/>
      <c r="F34" s="6"/>
      <c r="G34" s="7"/>
      <c r="H34" s="7"/>
      <c r="Q34" s="255"/>
      <c r="R34" s="86">
        <v>65</v>
      </c>
      <c r="S34" s="132">
        <f t="shared" si="1"/>
        <v>3.7149813662692606</v>
      </c>
      <c r="T34" s="133">
        <f t="shared" si="1"/>
        <v>3.7050386589507593</v>
      </c>
      <c r="U34" s="133">
        <f t="shared" si="1"/>
        <v>3.6839599795699747</v>
      </c>
      <c r="V34" s="135">
        <f t="shared" si="1"/>
        <v>3.7232396382348623</v>
      </c>
      <c r="W34" s="136">
        <f t="shared" si="1"/>
        <v>3.5415506187668497</v>
      </c>
      <c r="X34" s="133">
        <f t="shared" si="1"/>
        <v>3.5317668813200669</v>
      </c>
      <c r="Y34" s="133">
        <f t="shared" si="1"/>
        <v>3.5110390932078968</v>
      </c>
      <c r="Z34" s="134">
        <f t="shared" si="1"/>
        <v>3.5496800787795233</v>
      </c>
      <c r="AA34" s="132">
        <f t="shared" si="1"/>
        <v>3.4022847741047828</v>
      </c>
      <c r="AB34" s="133">
        <f t="shared" si="1"/>
        <v>3.3926795831637429</v>
      </c>
      <c r="AC34" s="133">
        <f t="shared" si="2"/>
        <v>3.372339630498228</v>
      </c>
      <c r="AD34" s="135">
        <f t="shared" si="2"/>
        <v>3.4102681058530475</v>
      </c>
      <c r="AE34" s="136">
        <f t="shared" si="2"/>
        <v>3.2867065804488593</v>
      </c>
      <c r="AF34" s="133">
        <f t="shared" si="2"/>
        <v>3.2772799788363223</v>
      </c>
      <c r="AG34" s="133">
        <f t="shared" si="2"/>
        <v>3.2573251646842309</v>
      </c>
      <c r="AH34" s="134">
        <f t="shared" si="2"/>
        <v>3.2945431009729891</v>
      </c>
      <c r="AI34" s="132">
        <f t="shared" si="2"/>
        <v>3.1884267507076292</v>
      </c>
      <c r="AJ34" s="133">
        <f t="shared" si="2"/>
        <v>3.1791715283073687</v>
      </c>
      <c r="AK34" s="133">
        <f t="shared" si="2"/>
        <v>3.1595847651166484</v>
      </c>
      <c r="AL34" s="135">
        <f t="shared" si="2"/>
        <v>3.1961220294629049</v>
      </c>
      <c r="AM34" s="136">
        <f t="shared" si="3"/>
        <v>3.1032804282869466</v>
      </c>
      <c r="AN34" s="133">
        <f t="shared" si="3"/>
        <v>3.0941869037789149</v>
      </c>
      <c r="AO34" s="133">
        <f t="shared" si="3"/>
        <v>3.0749464494276681</v>
      </c>
      <c r="AP34" s="134">
        <f t="shared" si="3"/>
        <v>3.1108422228611761</v>
      </c>
      <c r="AQ34" s="132">
        <f t="shared" si="3"/>
        <v>3.0284119278545445</v>
      </c>
      <c r="AR34" s="133">
        <f t="shared" si="3"/>
        <v>3.0194699225960226</v>
      </c>
      <c r="AS34" s="133">
        <f t="shared" si="3"/>
        <v>3.0005533455431692</v>
      </c>
      <c r="AT34" s="135">
        <f t="shared" si="3"/>
        <v>3.0358484936935217</v>
      </c>
      <c r="AU34" s="136">
        <f t="shared" si="3"/>
        <v>2.9617838151998446</v>
      </c>
      <c r="AV34" s="133">
        <f t="shared" si="3"/>
        <v>2.952983476900803</v>
      </c>
      <c r="AW34" s="133">
        <f t="shared" si="4"/>
        <v>2.9343692752545785</v>
      </c>
      <c r="AX34" s="134">
        <f t="shared" si="4"/>
        <v>2.9691031920001301</v>
      </c>
      <c r="AY34" s="132">
        <f t="shared" si="4"/>
        <v>2.9018950365297393</v>
      </c>
      <c r="AZ34" s="133">
        <f t="shared" si="4"/>
        <v>2.8932271632123743</v>
      </c>
      <c r="BA34" s="133">
        <f t="shared" si="4"/>
        <v>2.8748953742834851</v>
      </c>
      <c r="BB34" s="135">
        <f t="shared" si="4"/>
        <v>2.9091047612290253</v>
      </c>
    </row>
    <row r="35" spans="3:55" ht="28.05" customHeight="1" thickBot="1" x14ac:dyDescent="0.35">
      <c r="C35" s="71"/>
      <c r="D35" s="72"/>
      <c r="E35" s="73"/>
      <c r="F35" s="6"/>
      <c r="G35" s="7"/>
      <c r="H35" s="7"/>
      <c r="Q35" s="255"/>
      <c r="R35" s="87">
        <v>90</v>
      </c>
      <c r="S35" s="137">
        <f t="shared" si="1"/>
        <v>3.5554348821211841</v>
      </c>
      <c r="T35" s="138">
        <f t="shared" si="1"/>
        <v>3.5474429434719861</v>
      </c>
      <c r="U35" s="138">
        <f t="shared" si="1"/>
        <v>3.5304433507123747</v>
      </c>
      <c r="V35" s="140">
        <f t="shared" si="1"/>
        <v>3.5865543354224814</v>
      </c>
      <c r="W35" s="141">
        <f t="shared" si="1"/>
        <v>3.3850426806942009</v>
      </c>
      <c r="X35" s="138">
        <f t="shared" si="1"/>
        <v>3.3772290412066299</v>
      </c>
      <c r="Y35" s="138">
        <f t="shared" si="1"/>
        <v>3.360616532757188</v>
      </c>
      <c r="Z35" s="139">
        <f t="shared" si="1"/>
        <v>3.4154906681010089</v>
      </c>
      <c r="AA35" s="137">
        <f t="shared" si="1"/>
        <v>3.2489674976136236</v>
      </c>
      <c r="AB35" s="138">
        <f t="shared" si="1"/>
        <v>3.2413309902923992</v>
      </c>
      <c r="AC35" s="138">
        <f t="shared" si="2"/>
        <v>3.2251004084677879</v>
      </c>
      <c r="AD35" s="140">
        <f t="shared" si="2"/>
        <v>3.2787408004447571</v>
      </c>
      <c r="AE35" s="141">
        <f t="shared" si="2"/>
        <v>3.1364822594829866</v>
      </c>
      <c r="AF35" s="138">
        <f t="shared" si="2"/>
        <v>3.1290126988954658</v>
      </c>
      <c r="AG35" s="138">
        <f t="shared" si="2"/>
        <v>3.1131407827461066</v>
      </c>
      <c r="AH35" s="139">
        <f t="shared" si="2"/>
        <v>3.1656158956655984</v>
      </c>
      <c r="AI35" s="137">
        <f t="shared" si="2"/>
        <v>3.0411164039551499</v>
      </c>
      <c r="AJ35" s="138">
        <f t="shared" si="2"/>
        <v>3.0338014421884525</v>
      </c>
      <c r="AK35" s="138">
        <f t="shared" si="2"/>
        <v>3.0182609136734482</v>
      </c>
      <c r="AL35" s="140">
        <f t="shared" si="2"/>
        <v>3.0696555013241151</v>
      </c>
      <c r="AM35" s="141">
        <f t="shared" si="3"/>
        <v>2.9586861078719706</v>
      </c>
      <c r="AN35" s="138">
        <f t="shared" si="3"/>
        <v>2.9515135633190059</v>
      </c>
      <c r="AO35" s="138">
        <f t="shared" si="3"/>
        <v>2.9362778360940616</v>
      </c>
      <c r="AP35" s="139">
        <f t="shared" si="3"/>
        <v>2.9866761289471282</v>
      </c>
      <c r="AQ35" s="137">
        <f t="shared" si="3"/>
        <v>2.8863405632155565</v>
      </c>
      <c r="AR35" s="138">
        <f t="shared" si="3"/>
        <v>2.8792991885357888</v>
      </c>
      <c r="AS35" s="138">
        <f t="shared" si="3"/>
        <v>2.8643438710592757</v>
      </c>
      <c r="AT35" s="140">
        <f t="shared" si="3"/>
        <v>2.9138239369259087</v>
      </c>
      <c r="AU35" s="141">
        <f t="shared" si="3"/>
        <v>2.8220559201115147</v>
      </c>
      <c r="AV35" s="138">
        <f t="shared" si="3"/>
        <v>2.8151355943823733</v>
      </c>
      <c r="AW35" s="138">
        <f t="shared" si="4"/>
        <v>2.8004388245692109</v>
      </c>
      <c r="AX35" s="139">
        <f t="shared" si="4"/>
        <v>2.849071078469458</v>
      </c>
      <c r="AY35" s="137">
        <f t="shared" si="4"/>
        <v>2.7643471789966436</v>
      </c>
      <c r="AZ35" s="138">
        <f t="shared" si="4"/>
        <v>2.757538884582357</v>
      </c>
      <c r="BA35" s="138">
        <f t="shared" si="4"/>
        <v>2.743081236283238</v>
      </c>
      <c r="BB35" s="140">
        <f t="shared" si="4"/>
        <v>2.7909285182379415</v>
      </c>
    </row>
    <row r="36" spans="3:55" ht="18" customHeight="1" thickTop="1" thickBot="1" x14ac:dyDescent="0.3">
      <c r="C36" s="22">
        <v>2</v>
      </c>
      <c r="D36" s="23" t="s">
        <v>14</v>
      </c>
      <c r="E36" s="148">
        <f>1000*5/384*(((E22*9.81)*$E5^4)/$H10)</f>
        <v>5.1085516356264433</v>
      </c>
      <c r="F36" s="8"/>
      <c r="G36" s="7"/>
      <c r="H36" s="7"/>
      <c r="Q36" s="262"/>
      <c r="R36" s="263"/>
      <c r="S36" s="101"/>
      <c r="T36" s="101"/>
      <c r="U36" s="7"/>
      <c r="V36" s="101"/>
      <c r="W36" s="101"/>
      <c r="X36" s="101"/>
      <c r="Y36" s="7"/>
      <c r="Z36" s="101"/>
      <c r="AA36" s="101"/>
      <c r="AB36" s="101"/>
      <c r="AC36" s="7"/>
      <c r="AD36" s="101"/>
      <c r="AE36" s="101"/>
      <c r="AF36" s="101"/>
      <c r="AG36" s="7"/>
      <c r="AH36" s="101"/>
      <c r="AI36" s="101"/>
      <c r="AJ36" s="101"/>
      <c r="AK36" s="7"/>
      <c r="AL36" s="101"/>
      <c r="AM36" s="101"/>
      <c r="AN36" s="101"/>
      <c r="AO36" s="7"/>
      <c r="AP36" s="101"/>
      <c r="AQ36" s="101"/>
      <c r="AR36" s="101"/>
      <c r="AS36" s="7"/>
      <c r="AT36" s="101"/>
      <c r="AU36" s="101"/>
      <c r="AV36" s="101"/>
      <c r="AW36" s="7"/>
      <c r="AX36" s="101"/>
      <c r="AY36" s="101"/>
      <c r="AZ36" s="101"/>
      <c r="BA36" s="7"/>
      <c r="BB36" s="101"/>
    </row>
    <row r="37" spans="3:55" ht="18" customHeight="1" thickTop="1" x14ac:dyDescent="0.25">
      <c r="C37" s="76"/>
      <c r="D37" s="56" t="s">
        <v>44</v>
      </c>
      <c r="E37" s="77">
        <f>(((5*($H$10*10000))/($G22*(5/384)))^(1/4))/100</f>
        <v>2.9738239630774621</v>
      </c>
      <c r="F37" s="8"/>
      <c r="G37" s="7"/>
      <c r="H37" s="7"/>
      <c r="Q37" s="95" t="s">
        <v>52</v>
      </c>
      <c r="R37" s="97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</row>
    <row r="38" spans="3:55" ht="18" customHeight="1" x14ac:dyDescent="0.25">
      <c r="C38" s="74"/>
      <c r="D38" s="75"/>
      <c r="E38" s="70"/>
      <c r="F38" s="8"/>
      <c r="G38" s="7"/>
      <c r="H38" s="7"/>
      <c r="Q38" s="254" t="s">
        <v>48</v>
      </c>
      <c r="R38" s="85">
        <v>45</v>
      </c>
      <c r="S38" s="127">
        <f t="shared" ref="S38:AB41" si="5">(((5*($H$11*10000))/(((((VLOOKUP(S$31,$I$5:$J$15,2))*$R38)*S$30/2)+((($E$9*(1-0.088))+($E$16/$E$6))*(S$30/COS(S$31*PI()/180))/2)+$E$14)*(5/384)))^(1/4))/100</f>
        <v>3.7928306814099177</v>
      </c>
      <c r="T38" s="128">
        <f t="shared" si="5"/>
        <v>3.7794588505237452</v>
      </c>
      <c r="U38" s="128">
        <f t="shared" si="5"/>
        <v>3.7512961825484497</v>
      </c>
      <c r="V38" s="129">
        <f t="shared" si="5"/>
        <v>3.7598397494803253</v>
      </c>
      <c r="W38" s="127">
        <f t="shared" si="5"/>
        <v>3.6183049857965908</v>
      </c>
      <c r="X38" s="128">
        <f t="shared" si="5"/>
        <v>3.6051019211466713</v>
      </c>
      <c r="Y38" s="128">
        <f t="shared" si="5"/>
        <v>3.5773211684913595</v>
      </c>
      <c r="Z38" s="130">
        <f t="shared" si="5"/>
        <v>3.5857451186343785</v>
      </c>
      <c r="AA38" s="131">
        <f t="shared" si="5"/>
        <v>3.477742215315768</v>
      </c>
      <c r="AB38" s="128">
        <f t="shared" si="5"/>
        <v>3.4647488428166309</v>
      </c>
      <c r="AC38" s="128">
        <f t="shared" ref="AC38:AL41" si="6">(((5*($H$11*10000))/(((((VLOOKUP(AC$31,$I$5:$J$15,2))*$R38)*AC$30/2)+((($E$9*(1-0.088))+($E$16/$E$6))*(AC$30/COS(AC$31*PI()/180))/2)+$E$14)*(5/384)))^(1/4))/100</f>
        <v>3.4374276845131679</v>
      </c>
      <c r="AD38" s="129">
        <f t="shared" si="6"/>
        <v>3.4457096653551327</v>
      </c>
      <c r="AE38" s="127">
        <f t="shared" si="6"/>
        <v>3.360836788113478</v>
      </c>
      <c r="AF38" s="128">
        <f t="shared" si="6"/>
        <v>3.3480621672090627</v>
      </c>
      <c r="AG38" s="128">
        <f t="shared" si="6"/>
        <v>3.3212144070818619</v>
      </c>
      <c r="AH38" s="130">
        <f t="shared" si="6"/>
        <v>3.3293509808193629</v>
      </c>
      <c r="AI38" s="131">
        <f t="shared" si="6"/>
        <v>3.2612667135338929</v>
      </c>
      <c r="AJ38" s="128">
        <f t="shared" si="6"/>
        <v>3.248707001582726</v>
      </c>
      <c r="AK38" s="128">
        <f t="shared" si="6"/>
        <v>3.2223211033996662</v>
      </c>
      <c r="AL38" s="129">
        <f t="shared" si="6"/>
        <v>3.2303162582834619</v>
      </c>
      <c r="AM38" s="127">
        <f t="shared" ref="AM38:AV41" si="7">(((5*($H$11*10000))/(((((VLOOKUP(AM$31,$I$5:$J$15,2))*$R38)*AM$30/2)+((($E$9*(1-0.088))+($E$16/$E$6))*(AM$30/COS(AM$31*PI()/180))/2)+$E$14)*(5/384)))^(1/4))/100</f>
        <v>3.1748927495949597</v>
      </c>
      <c r="AN38" s="128">
        <f t="shared" si="7"/>
        <v>3.1625389002782938</v>
      </c>
      <c r="AO38" s="128">
        <f t="shared" si="7"/>
        <v>3.1365934679645471</v>
      </c>
      <c r="AP38" s="130">
        <f t="shared" si="7"/>
        <v>3.1444540269582841</v>
      </c>
      <c r="AQ38" s="131">
        <f t="shared" si="7"/>
        <v>3.0988670341454263</v>
      </c>
      <c r="AR38" s="128">
        <f t="shared" si="7"/>
        <v>3.0867081516910533</v>
      </c>
      <c r="AS38" s="128">
        <f t="shared" si="7"/>
        <v>3.0611785867519385</v>
      </c>
      <c r="AT38" s="129">
        <f t="shared" si="7"/>
        <v>3.0689122459241194</v>
      </c>
      <c r="AU38" s="127">
        <f t="shared" si="7"/>
        <v>3.0311521467666362</v>
      </c>
      <c r="AV38" s="128">
        <f t="shared" si="7"/>
        <v>3.0191770016065806</v>
      </c>
      <c r="AW38" s="128">
        <f t="shared" ref="AW38:BB41" si="8">(((5*($H$11*10000))/(((((VLOOKUP(AW$31,$I$5:$J$15,2))*$R38)*AW$30/2)+((($E$9*(1-0.088))+($E$16/$E$6))*(AW$30/COS(AW$31*PI()/180))/2)+$E$14)*(5/384)))^(1/4))/100</f>
        <v>2.9940384570744971</v>
      </c>
      <c r="AX38" s="130">
        <f t="shared" si="8"/>
        <v>3.0016529233791682</v>
      </c>
      <c r="AY38" s="127">
        <f t="shared" si="8"/>
        <v>2.970243681157648</v>
      </c>
      <c r="AZ38" s="128">
        <f t="shared" si="8"/>
        <v>2.9584413947547166</v>
      </c>
      <c r="BA38" s="128">
        <f t="shared" si="8"/>
        <v>2.9336700715903614</v>
      </c>
      <c r="BB38" s="130">
        <f t="shared" si="8"/>
        <v>2.9411726903275475</v>
      </c>
    </row>
    <row r="39" spans="3:55" ht="18" customHeight="1" x14ac:dyDescent="0.25">
      <c r="C39" s="74"/>
      <c r="D39" s="75"/>
      <c r="E39" s="70"/>
      <c r="F39" s="8"/>
      <c r="G39" s="7"/>
      <c r="H39" s="7"/>
      <c r="Q39" s="255"/>
      <c r="R39" s="86">
        <v>55</v>
      </c>
      <c r="S39" s="132">
        <f t="shared" si="5"/>
        <v>3.7176151541968392</v>
      </c>
      <c r="T39" s="133">
        <f t="shared" si="5"/>
        <v>3.7055094635065133</v>
      </c>
      <c r="U39" s="133">
        <f t="shared" si="5"/>
        <v>3.6799603283331352</v>
      </c>
      <c r="V39" s="134">
        <f t="shared" si="5"/>
        <v>3.6992631037219006</v>
      </c>
      <c r="W39" s="132">
        <f t="shared" si="5"/>
        <v>3.544143005915195</v>
      </c>
      <c r="X39" s="133">
        <f t="shared" si="5"/>
        <v>3.5322300631599264</v>
      </c>
      <c r="Y39" s="133">
        <f t="shared" si="5"/>
        <v>3.5071081291987372</v>
      </c>
      <c r="Z39" s="135">
        <f t="shared" si="5"/>
        <v>3.5260856038202295</v>
      </c>
      <c r="AA39" s="136">
        <f t="shared" si="5"/>
        <v>3.4048303421915076</v>
      </c>
      <c r="AB39" s="133">
        <f t="shared" si="5"/>
        <v>3.3931342465248027</v>
      </c>
      <c r="AC39" s="133">
        <f t="shared" si="6"/>
        <v>3.3684836695457387</v>
      </c>
      <c r="AD39" s="134">
        <f t="shared" si="6"/>
        <v>3.3871033202863812</v>
      </c>
      <c r="AE39" s="132">
        <f t="shared" si="6"/>
        <v>3.2892051756716967</v>
      </c>
      <c r="AF39" s="133">
        <f t="shared" si="6"/>
        <v>3.2777261408095844</v>
      </c>
      <c r="AG39" s="133">
        <f t="shared" si="6"/>
        <v>3.2535432713233958</v>
      </c>
      <c r="AH39" s="135">
        <f t="shared" si="6"/>
        <v>3.271808366882663</v>
      </c>
      <c r="AI39" s="136">
        <f t="shared" si="6"/>
        <v>3.1908801907853483</v>
      </c>
      <c r="AJ39" s="133">
        <f t="shared" si="6"/>
        <v>3.1796095426739708</v>
      </c>
      <c r="AK39" s="133">
        <f t="shared" si="6"/>
        <v>3.1558734235039516</v>
      </c>
      <c r="AL39" s="134">
        <f t="shared" si="6"/>
        <v>3.1738001277032803</v>
      </c>
      <c r="AM39" s="132">
        <f t="shared" si="7"/>
        <v>3.1056912153913641</v>
      </c>
      <c r="AN39" s="133">
        <f t="shared" si="7"/>
        <v>3.0946172373298975</v>
      </c>
      <c r="AO39" s="133">
        <f t="shared" si="7"/>
        <v>3.0713013494277108</v>
      </c>
      <c r="AP39" s="135">
        <f t="shared" si="7"/>
        <v>3.0889099208983533</v>
      </c>
      <c r="AQ39" s="136">
        <f t="shared" si="7"/>
        <v>3.0307827145528488</v>
      </c>
      <c r="AR39" s="133">
        <f t="shared" si="7"/>
        <v>3.0198930631681549</v>
      </c>
      <c r="AS39" s="133">
        <f t="shared" si="7"/>
        <v>2.9969701016432508</v>
      </c>
      <c r="AT39" s="134">
        <f t="shared" si="7"/>
        <v>3.0142813258012087</v>
      </c>
      <c r="AU39" s="132">
        <f t="shared" si="7"/>
        <v>2.9641171797785182</v>
      </c>
      <c r="AV39" s="133">
        <f t="shared" si="7"/>
        <v>2.9533998952452167</v>
      </c>
      <c r="AW39" s="133">
        <f t="shared" si="8"/>
        <v>2.9308437144277093</v>
      </c>
      <c r="AX39" s="135">
        <f t="shared" si="8"/>
        <v>2.9478774572922672</v>
      </c>
      <c r="AY39" s="132">
        <f t="shared" si="8"/>
        <v>2.9041933932323811</v>
      </c>
      <c r="AZ39" s="133">
        <f t="shared" si="8"/>
        <v>2.8936372981842045</v>
      </c>
      <c r="BA39" s="133">
        <f t="shared" si="8"/>
        <v>2.8714236399061712</v>
      </c>
      <c r="BB39" s="135">
        <f t="shared" si="8"/>
        <v>2.8881983120458607</v>
      </c>
    </row>
    <row r="40" spans="3:55" ht="18" customHeight="1" x14ac:dyDescent="0.25">
      <c r="C40" s="74"/>
      <c r="D40" s="75"/>
      <c r="E40" s="70"/>
      <c r="F40" s="8"/>
      <c r="G40" s="7"/>
      <c r="H40" s="7"/>
      <c r="Q40" s="255"/>
      <c r="R40" s="86">
        <v>65</v>
      </c>
      <c r="S40" s="132">
        <f t="shared" si="5"/>
        <v>3.6493118263206497</v>
      </c>
      <c r="T40" s="133">
        <f t="shared" si="5"/>
        <v>3.6382716926299183</v>
      </c>
      <c r="U40" s="133">
        <f t="shared" si="5"/>
        <v>3.6149297092656512</v>
      </c>
      <c r="V40" s="134">
        <f t="shared" si="5"/>
        <v>3.6432719603783572</v>
      </c>
      <c r="W40" s="132">
        <f t="shared" si="5"/>
        <v>3.4770078941105602</v>
      </c>
      <c r="X40" s="133">
        <f t="shared" si="5"/>
        <v>3.4661746325314469</v>
      </c>
      <c r="Y40" s="133">
        <f t="shared" si="5"/>
        <v>3.4432860709669773</v>
      </c>
      <c r="Z40" s="135">
        <f t="shared" si="5"/>
        <v>3.4710805957547013</v>
      </c>
      <c r="AA40" s="136">
        <f t="shared" si="5"/>
        <v>3.3389728323067533</v>
      </c>
      <c r="AB40" s="133">
        <f t="shared" si="5"/>
        <v>3.3283581397863067</v>
      </c>
      <c r="AC40" s="133">
        <f t="shared" si="6"/>
        <v>3.3059423664601564</v>
      </c>
      <c r="AD40" s="134">
        <f t="shared" si="6"/>
        <v>3.3331647038243917</v>
      </c>
      <c r="AE40" s="132">
        <f t="shared" si="6"/>
        <v>3.2246102430360315</v>
      </c>
      <c r="AF40" s="133">
        <f t="shared" si="6"/>
        <v>3.2142080521485461</v>
      </c>
      <c r="AG40" s="133">
        <f t="shared" si="6"/>
        <v>3.1922489949350368</v>
      </c>
      <c r="AH40" s="135">
        <f t="shared" si="6"/>
        <v>3.2189180880433539</v>
      </c>
      <c r="AI40" s="136">
        <f t="shared" si="6"/>
        <v>3.127488416041956</v>
      </c>
      <c r="AJ40" s="133">
        <f t="shared" si="6"/>
        <v>3.1172867797456654</v>
      </c>
      <c r="AK40" s="133">
        <f t="shared" si="6"/>
        <v>3.0957570992479533</v>
      </c>
      <c r="AL40" s="134">
        <f t="shared" si="6"/>
        <v>3.1219057774730463</v>
      </c>
      <c r="AM40" s="132">
        <f t="shared" si="7"/>
        <v>3.0434294169462142</v>
      </c>
      <c r="AN40" s="133">
        <f t="shared" si="7"/>
        <v>3.033414928419826</v>
      </c>
      <c r="AO40" s="133">
        <f t="shared" si="7"/>
        <v>3.0122848821173847</v>
      </c>
      <c r="AP40" s="135">
        <f t="shared" si="7"/>
        <v>3.0379490132234643</v>
      </c>
      <c r="AQ40" s="136">
        <f t="shared" si="7"/>
        <v>2.9695762986393293</v>
      </c>
      <c r="AR40" s="133">
        <f t="shared" si="7"/>
        <v>2.9597357985041333</v>
      </c>
      <c r="AS40" s="133">
        <f t="shared" si="7"/>
        <v>2.9389765904954919</v>
      </c>
      <c r="AT40" s="134">
        <f t="shared" si="7"/>
        <v>2.9641909674940718</v>
      </c>
      <c r="AU40" s="132">
        <f t="shared" si="7"/>
        <v>2.9038950992024293</v>
      </c>
      <c r="AV40" s="133">
        <f t="shared" si="7"/>
        <v>2.8942163103898628</v>
      </c>
      <c r="AW40" s="133">
        <f t="shared" si="8"/>
        <v>2.8738012845296037</v>
      </c>
      <c r="AX40" s="135">
        <f t="shared" si="8"/>
        <v>2.8985981506494052</v>
      </c>
      <c r="AY40" s="132">
        <f t="shared" si="8"/>
        <v>2.8448899482962782</v>
      </c>
      <c r="AZ40" s="133">
        <f t="shared" si="8"/>
        <v>2.8353616662395833</v>
      </c>
      <c r="BA40" s="133">
        <f t="shared" si="8"/>
        <v>2.8152666182579025</v>
      </c>
      <c r="BB40" s="135">
        <f t="shared" si="8"/>
        <v>2.8396752720962617</v>
      </c>
    </row>
    <row r="41" spans="3:55" ht="28.05" customHeight="1" thickBot="1" x14ac:dyDescent="0.3">
      <c r="C41" s="71"/>
      <c r="D41" s="72"/>
      <c r="E41" s="73"/>
      <c r="F41" s="8"/>
      <c r="G41" s="7"/>
      <c r="H41" s="7"/>
      <c r="Q41" s="255"/>
      <c r="R41" s="87">
        <v>90</v>
      </c>
      <c r="S41" s="137">
        <f t="shared" si="5"/>
        <v>3.5023347300424836</v>
      </c>
      <c r="T41" s="138">
        <f t="shared" si="5"/>
        <v>3.4933355146364851</v>
      </c>
      <c r="U41" s="138">
        <f t="shared" si="5"/>
        <v>3.4742412011669752</v>
      </c>
      <c r="V41" s="139">
        <f t="shared" si="5"/>
        <v>3.5197377472734463</v>
      </c>
      <c r="W41" s="137">
        <f t="shared" si="5"/>
        <v>3.3331709310057436</v>
      </c>
      <c r="X41" s="138">
        <f t="shared" si="5"/>
        <v>3.3243899395202989</v>
      </c>
      <c r="Y41" s="138">
        <f t="shared" si="5"/>
        <v>3.305768046446989</v>
      </c>
      <c r="Z41" s="140">
        <f t="shared" si="5"/>
        <v>3.3501601022713698</v>
      </c>
      <c r="AA41" s="141">
        <f t="shared" si="5"/>
        <v>3.1983014097101825</v>
      </c>
      <c r="AB41" s="138">
        <f t="shared" si="5"/>
        <v>3.1897313349598795</v>
      </c>
      <c r="AC41" s="138">
        <f t="shared" si="6"/>
        <v>3.1715631059288665</v>
      </c>
      <c r="AD41" s="139">
        <f t="shared" si="6"/>
        <v>3.2148880502873651</v>
      </c>
      <c r="AE41" s="137">
        <f t="shared" si="6"/>
        <v>3.0869452331515417</v>
      </c>
      <c r="AF41" s="138">
        <f t="shared" si="6"/>
        <v>3.0785710418791337</v>
      </c>
      <c r="AG41" s="138">
        <f t="shared" si="6"/>
        <v>3.0608226552331472</v>
      </c>
      <c r="AH41" s="140">
        <f t="shared" si="6"/>
        <v>3.103156745198131</v>
      </c>
      <c r="AI41" s="141">
        <f t="shared" si="6"/>
        <v>2.9926207362962027</v>
      </c>
      <c r="AJ41" s="138">
        <f t="shared" si="6"/>
        <v>2.9844262664666177</v>
      </c>
      <c r="AK41" s="138">
        <f t="shared" si="6"/>
        <v>2.9670622152363264</v>
      </c>
      <c r="AL41" s="139">
        <f t="shared" si="6"/>
        <v>3.008487318968053</v>
      </c>
      <c r="AM41" s="137">
        <f t="shared" si="7"/>
        <v>2.9111470924853631</v>
      </c>
      <c r="AN41" s="138">
        <f t="shared" si="7"/>
        <v>2.9031171250341892</v>
      </c>
      <c r="AO41" s="138">
        <f t="shared" si="7"/>
        <v>2.8861043118390732</v>
      </c>
      <c r="AP41" s="140">
        <f t="shared" si="7"/>
        <v>2.9266974758030484</v>
      </c>
      <c r="AQ41" s="141">
        <f t="shared" si="7"/>
        <v>2.8396808617016007</v>
      </c>
      <c r="AR41" s="138">
        <f t="shared" si="7"/>
        <v>2.8318016927823959</v>
      </c>
      <c r="AS41" s="138">
        <f t="shared" si="7"/>
        <v>2.8151104849559476</v>
      </c>
      <c r="AT41" s="139">
        <f t="shared" si="7"/>
        <v>2.8549410623312803</v>
      </c>
      <c r="AU41" s="137">
        <f t="shared" si="7"/>
        <v>2.7762064240342097</v>
      </c>
      <c r="AV41" s="138">
        <f t="shared" si="7"/>
        <v>2.768465915625526</v>
      </c>
      <c r="AW41" s="138">
        <f t="shared" si="8"/>
        <v>2.7520701627968704</v>
      </c>
      <c r="AX41" s="140">
        <f t="shared" si="8"/>
        <v>2.7911995696206184</v>
      </c>
      <c r="AY41" s="137">
        <f t="shared" si="8"/>
        <v>2.7192466082491453</v>
      </c>
      <c r="AZ41" s="138">
        <f t="shared" si="8"/>
        <v>2.7116340630968039</v>
      </c>
      <c r="BA41" s="138">
        <f t="shared" si="8"/>
        <v>2.6955107783708594</v>
      </c>
      <c r="BB41" s="140">
        <f t="shared" si="8"/>
        <v>2.7339931328647014</v>
      </c>
    </row>
    <row r="42" spans="3:55" ht="18" customHeight="1" thickTop="1" x14ac:dyDescent="0.3">
      <c r="C42" s="22">
        <v>3</v>
      </c>
      <c r="D42" s="23" t="s">
        <v>15</v>
      </c>
      <c r="E42" s="148">
        <f>1000*5/384*(((E24*9.81)*$E5^4)/$H11)</f>
        <v>2.5142499476406082</v>
      </c>
      <c r="F42" s="6"/>
      <c r="G42" s="7"/>
      <c r="H42" s="7"/>
      <c r="Q42" s="262"/>
      <c r="R42" s="263"/>
      <c r="S42" s="99"/>
      <c r="T42" s="99"/>
      <c r="U42" s="100"/>
      <c r="V42" s="99"/>
      <c r="W42" s="99"/>
      <c r="X42" s="99"/>
      <c r="Y42" s="100"/>
      <c r="Z42" s="99"/>
      <c r="AA42" s="99"/>
      <c r="AB42" s="99"/>
      <c r="AC42" s="100"/>
      <c r="AD42" s="99"/>
      <c r="AE42" s="99"/>
      <c r="AF42" s="99"/>
      <c r="AG42" s="100"/>
      <c r="AH42" s="99"/>
      <c r="AI42" s="99"/>
      <c r="AJ42" s="99"/>
      <c r="AK42" s="100"/>
      <c r="AL42" s="99"/>
      <c r="AM42" s="99"/>
      <c r="AN42" s="99"/>
      <c r="AO42" s="100"/>
      <c r="AP42" s="99"/>
      <c r="AQ42" s="99"/>
      <c r="AR42" s="99"/>
      <c r="AS42" s="100"/>
      <c r="AT42" s="99"/>
      <c r="AU42" s="99"/>
      <c r="AV42" s="99"/>
      <c r="AW42" s="100"/>
      <c r="AX42" s="99"/>
      <c r="AY42" s="99"/>
      <c r="AZ42" s="99"/>
      <c r="BA42" s="100"/>
      <c r="BB42" s="99"/>
    </row>
    <row r="43" spans="3:55" ht="18" hidden="1" customHeight="1" thickTop="1" x14ac:dyDescent="0.3">
      <c r="C43" s="76"/>
      <c r="D43" s="56" t="s">
        <v>44</v>
      </c>
      <c r="E43" s="77">
        <f>(((5*($H$11*10000))/($G24*(5/384)))^(1/4))/100</f>
        <v>3.556020665327142</v>
      </c>
      <c r="F43" s="6"/>
      <c r="G43" s="7"/>
      <c r="H43" s="7"/>
      <c r="Q43" s="108"/>
      <c r="R43" s="10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8"/>
    </row>
    <row r="44" spans="3:55" ht="18" customHeight="1" x14ac:dyDescent="0.3">
      <c r="C44" s="74"/>
      <c r="D44" s="75"/>
      <c r="E44" s="70"/>
      <c r="F44" s="6"/>
      <c r="G44" s="7"/>
      <c r="H44" s="7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</row>
    <row r="45" spans="3:55" ht="18" customHeight="1" x14ac:dyDescent="0.3">
      <c r="C45" s="74"/>
      <c r="D45" s="75"/>
      <c r="E45" s="70"/>
      <c r="F45" s="6"/>
      <c r="G45" s="7"/>
      <c r="H45" s="7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</row>
    <row r="46" spans="3:55" ht="18" customHeight="1" x14ac:dyDescent="0.3">
      <c r="C46" s="74"/>
      <c r="D46" s="75"/>
      <c r="E46" s="70"/>
      <c r="F46" s="6"/>
      <c r="G46" s="7"/>
      <c r="H46" s="7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</row>
    <row r="47" spans="3:55" ht="28.05" customHeight="1" thickBot="1" x14ac:dyDescent="0.35">
      <c r="C47" s="71"/>
      <c r="D47" s="72"/>
      <c r="E47" s="73"/>
      <c r="F47" s="6"/>
      <c r="G47" s="7"/>
      <c r="H47" s="7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</row>
    <row r="48" spans="3:55" ht="25.95" customHeight="1" thickTop="1" thickBot="1" x14ac:dyDescent="0.3">
      <c r="C48" s="24">
        <v>4</v>
      </c>
      <c r="D48" s="25" t="s">
        <v>16</v>
      </c>
      <c r="E48" s="149">
        <f>1000*5/384*(((E26*9.81)*$E5^4)/$H11)</f>
        <v>2.7301950367480416</v>
      </c>
      <c r="F48" s="8"/>
      <c r="G48" s="7"/>
      <c r="H48" s="7"/>
      <c r="Q48" s="262"/>
      <c r="R48" s="263"/>
      <c r="S48" s="99"/>
      <c r="T48" s="99"/>
      <c r="U48" s="100"/>
      <c r="V48" s="99"/>
      <c r="W48" s="99"/>
      <c r="X48" s="99"/>
      <c r="Y48" s="100"/>
      <c r="Z48" s="99"/>
      <c r="AA48" s="99"/>
      <c r="AB48" s="99"/>
      <c r="AC48" s="100"/>
      <c r="AD48" s="99"/>
      <c r="AE48" s="99"/>
      <c r="AF48" s="99"/>
      <c r="AG48" s="100"/>
      <c r="AH48" s="99"/>
      <c r="AI48" s="99"/>
      <c r="AJ48" s="99"/>
      <c r="AK48" s="100"/>
      <c r="AL48" s="99"/>
      <c r="AM48" s="99"/>
      <c r="AN48" s="99"/>
      <c r="AO48" s="100"/>
      <c r="AP48" s="99"/>
      <c r="AQ48" s="99"/>
      <c r="AR48" s="99"/>
      <c r="AS48" s="100"/>
      <c r="AT48" s="99"/>
      <c r="AU48" s="99"/>
      <c r="AV48" s="99"/>
      <c r="AW48" s="100"/>
      <c r="AX48" s="99"/>
      <c r="AY48" s="99"/>
      <c r="AZ48" s="99"/>
      <c r="BA48" s="100"/>
      <c r="BB48" s="99"/>
      <c r="BC48" s="108"/>
    </row>
    <row r="49" spans="4:55" ht="18" hidden="1" customHeight="1" thickTop="1" x14ac:dyDescent="0.25">
      <c r="D49" s="56" t="s">
        <v>44</v>
      </c>
      <c r="E49" s="57">
        <f>(((5*($H$11*10000))/($G26*(5/384)))^(1/4))/100</f>
        <v>3.477742215315768</v>
      </c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</row>
    <row r="50" spans="4:55" ht="18" customHeight="1" thickTop="1" x14ac:dyDescent="0.25"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</row>
    <row r="51" spans="4:55" ht="18" customHeight="1" x14ac:dyDescent="0.25"/>
    <row r="52" spans="4:55" ht="18" customHeight="1" x14ac:dyDescent="0.25"/>
    <row r="53" spans="4:55" ht="18" customHeight="1" x14ac:dyDescent="0.25"/>
    <row r="54" spans="4:55" ht="20.100000000000001" customHeight="1" x14ac:dyDescent="0.25"/>
    <row r="55" spans="4:55" ht="20.100000000000001" customHeight="1" x14ac:dyDescent="0.25"/>
    <row r="56" spans="4:55" ht="20.100000000000001" customHeight="1" x14ac:dyDescent="0.25"/>
    <row r="57" spans="4:55" ht="20.100000000000001" customHeight="1" x14ac:dyDescent="0.25"/>
    <row r="58" spans="4:55" ht="20.100000000000001" customHeight="1" x14ac:dyDescent="0.25"/>
    <row r="59" spans="4:55" ht="20.100000000000001" customHeight="1" x14ac:dyDescent="0.25"/>
    <row r="60" spans="4:55" ht="20.100000000000001" customHeight="1" x14ac:dyDescent="0.25"/>
    <row r="61" spans="4:55" ht="20.100000000000001" customHeight="1" x14ac:dyDescent="0.25"/>
    <row r="62" spans="4:55" ht="20.100000000000001" customHeight="1" x14ac:dyDescent="0.25"/>
    <row r="63" spans="4:55" ht="20.100000000000001" customHeight="1" x14ac:dyDescent="0.25"/>
    <row r="64" spans="4:55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sheetProtection algorithmName="SHA-512" hashValue="soBqa0dYrec9qRUl+aVxjO9HTfuvg0ayzAtPiS25wuIsmC9yE09hcdDYWqY5RZUu9Ymep1RroydL7cdONHrwSA==" saltValue="WXp5BQtuemb3eYlFFB0xAQ==" spinCount="100000" sheet="1" objects="1" scenarios="1"/>
  <mergeCells count="19">
    <mergeCell ref="B2:E2"/>
    <mergeCell ref="L7:N7"/>
    <mergeCell ref="L8:N8"/>
    <mergeCell ref="L9:N9"/>
    <mergeCell ref="I2:K2"/>
    <mergeCell ref="Q36:R36"/>
    <mergeCell ref="C19:C20"/>
    <mergeCell ref="Q30:R30"/>
    <mergeCell ref="Q42:R42"/>
    <mergeCell ref="Q48:R48"/>
    <mergeCell ref="Q38:Q41"/>
    <mergeCell ref="I20:K20"/>
    <mergeCell ref="I19:K19"/>
    <mergeCell ref="Q32:Q35"/>
    <mergeCell ref="C21:C22"/>
    <mergeCell ref="C23:C24"/>
    <mergeCell ref="C25:C26"/>
    <mergeCell ref="C28:D28"/>
    <mergeCell ref="D29:E29"/>
  </mergeCells>
  <conditionalFormatting sqref="E30:E47">
    <cfRule type="cellIs" dxfId="5" priority="1" stopIfTrue="1" operator="greaterThan">
      <formula>$E$28</formula>
    </cfRule>
  </conditionalFormatting>
  <conditionalFormatting sqref="E48">
    <cfRule type="cellIs" dxfId="4" priority="2" stopIfTrue="1" operator="greaterThan">
      <formula>$E$28</formula>
    </cfRule>
  </conditionalFormatting>
  <pageMargins left="0.39370078740157483" right="0" top="0.39370078740157483" bottom="0" header="0" footer="0"/>
  <pageSetup paperSize="9" scale="5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K71"/>
  <sheetViews>
    <sheetView zoomScaleNormal="100" workbookViewId="0">
      <selection activeCell="D55" sqref="D55"/>
    </sheetView>
  </sheetViews>
  <sheetFormatPr baseColWidth="10" defaultRowHeight="13.2" x14ac:dyDescent="0.25"/>
  <cols>
    <col min="1" max="1" width="1.6640625" customWidth="1"/>
    <col min="2" max="2" width="40.77734375" customWidth="1"/>
    <col min="3" max="3" width="2" hidden="1" customWidth="1"/>
    <col min="4" max="4" width="52.109375" bestFit="1" customWidth="1"/>
    <col min="5" max="5" width="13.6640625" customWidth="1"/>
    <col min="6" max="6" width="1.77734375" customWidth="1"/>
    <col min="7" max="7" width="28.21875" hidden="1" customWidth="1"/>
    <col min="8" max="8" width="8" hidden="1" customWidth="1"/>
    <col min="9" max="9" width="14.6640625" hidden="1" customWidth="1"/>
    <col min="10" max="10" width="12.6640625" hidden="1" customWidth="1"/>
    <col min="11" max="11" width="8.77734375" hidden="1" customWidth="1"/>
    <col min="12" max="16" width="8.6640625" customWidth="1"/>
    <col min="17" max="18" width="5.77734375" hidden="1" customWidth="1"/>
    <col min="19" max="63" width="4.77734375" hidden="1" customWidth="1"/>
    <col min="64" max="76" width="5.77734375" customWidth="1"/>
  </cols>
  <sheetData>
    <row r="1" spans="2:18" x14ac:dyDescent="0.25">
      <c r="B1" s="236" t="s">
        <v>73</v>
      </c>
    </row>
    <row r="2" spans="2:18" ht="20.100000000000001" customHeight="1" x14ac:dyDescent="0.25">
      <c r="B2" s="238" t="s">
        <v>63</v>
      </c>
      <c r="C2" s="239"/>
      <c r="D2" s="239"/>
      <c r="E2" s="239"/>
      <c r="I2" s="248" t="s">
        <v>46</v>
      </c>
      <c r="J2" s="248"/>
      <c r="K2" s="248"/>
    </row>
    <row r="3" spans="2:18" ht="5.0999999999999996" customHeight="1" thickBot="1" x14ac:dyDescent="0.3"/>
    <row r="4" spans="2:18" ht="18" customHeight="1" thickBot="1" x14ac:dyDescent="0.3">
      <c r="B4" s="26" t="s">
        <v>61</v>
      </c>
      <c r="D4" s="13" t="s">
        <v>8</v>
      </c>
      <c r="E4" s="16">
        <v>3</v>
      </c>
      <c r="G4" s="54" t="s">
        <v>42</v>
      </c>
      <c r="H4" s="55">
        <f>E4/COS(E7*PI()/180)</f>
        <v>3.0462798356572351</v>
      </c>
      <c r="I4" s="40" t="s">
        <v>2</v>
      </c>
      <c r="J4" s="41" t="s">
        <v>31</v>
      </c>
    </row>
    <row r="5" spans="2:18" ht="18" hidden="1" customHeight="1" x14ac:dyDescent="0.25">
      <c r="D5" s="14" t="s">
        <v>6</v>
      </c>
      <c r="E5" s="17">
        <v>0</v>
      </c>
      <c r="I5" s="58">
        <v>5</v>
      </c>
      <c r="J5" s="59">
        <v>0.8</v>
      </c>
      <c r="K5" s="31"/>
    </row>
    <row r="6" spans="2:18" ht="18" customHeight="1" x14ac:dyDescent="0.25">
      <c r="B6" s="26" t="s">
        <v>67</v>
      </c>
      <c r="D6" s="14" t="s">
        <v>7</v>
      </c>
      <c r="E6" s="17">
        <v>1.2</v>
      </c>
      <c r="I6" s="60">
        <v>10</v>
      </c>
      <c r="J6" s="61">
        <v>0.8</v>
      </c>
    </row>
    <row r="7" spans="2:18" ht="18" customHeight="1" x14ac:dyDescent="0.25">
      <c r="B7" s="28" t="s">
        <v>25</v>
      </c>
      <c r="D7" s="14" t="s">
        <v>9</v>
      </c>
      <c r="E7" s="18">
        <v>10</v>
      </c>
      <c r="I7" s="60">
        <v>15</v>
      </c>
      <c r="J7" s="61">
        <v>0.8</v>
      </c>
      <c r="L7" s="169"/>
      <c r="M7" s="78"/>
      <c r="N7" s="78"/>
      <c r="O7" s="78"/>
      <c r="P7" s="78"/>
      <c r="Q7" s="78"/>
    </row>
    <row r="8" spans="2:18" ht="18" customHeight="1" x14ac:dyDescent="0.25">
      <c r="B8" s="28" t="s">
        <v>24</v>
      </c>
      <c r="D8" s="14" t="s">
        <v>0</v>
      </c>
      <c r="E8" s="18">
        <v>45</v>
      </c>
      <c r="I8" s="60">
        <v>20</v>
      </c>
      <c r="J8" s="61">
        <v>0.8</v>
      </c>
      <c r="L8" s="169"/>
      <c r="M8" s="78"/>
      <c r="N8" s="78"/>
      <c r="O8" s="78"/>
      <c r="P8" s="78"/>
      <c r="Q8" s="78"/>
      <c r="R8" s="11"/>
    </row>
    <row r="9" spans="2:18" ht="18" customHeight="1" thickBot="1" x14ac:dyDescent="0.3">
      <c r="B9" s="104" t="s">
        <v>56</v>
      </c>
      <c r="D9" s="15" t="s">
        <v>1</v>
      </c>
      <c r="E9" s="19">
        <v>5</v>
      </c>
      <c r="I9" s="60">
        <v>25</v>
      </c>
      <c r="J9" s="61">
        <v>0.8</v>
      </c>
      <c r="L9" s="170"/>
      <c r="M9" s="79"/>
      <c r="N9" s="79"/>
      <c r="O9" s="79"/>
      <c r="P9" s="79"/>
      <c r="Q9" s="79"/>
      <c r="R9" s="11"/>
    </row>
    <row r="10" spans="2:18" ht="20.100000000000001" hidden="1" customHeight="1" x14ac:dyDescent="0.25">
      <c r="D10" s="12" t="s">
        <v>38</v>
      </c>
      <c r="E10" s="46">
        <v>997</v>
      </c>
      <c r="G10" s="54" t="s">
        <v>40</v>
      </c>
      <c r="H10">
        <f>70000000000*(E10/100000000)</f>
        <v>697900</v>
      </c>
      <c r="I10" s="60">
        <v>30</v>
      </c>
      <c r="J10" s="61">
        <f t="shared" ref="J10:J15" si="0">0.8*(60-$I10)/30</f>
        <v>0.8</v>
      </c>
    </row>
    <row r="11" spans="2:18" ht="20.100000000000001" hidden="1" customHeight="1" x14ac:dyDescent="0.25">
      <c r="D11" s="9" t="s">
        <v>20</v>
      </c>
      <c r="E11" s="47">
        <v>144</v>
      </c>
      <c r="G11" s="54" t="s">
        <v>41</v>
      </c>
      <c r="H11">
        <f>(70000000000*(E10/100000000))+(210000000000*(E11/100000000))</f>
        <v>1000300</v>
      </c>
      <c r="I11" s="60">
        <v>31</v>
      </c>
      <c r="J11" s="61">
        <f t="shared" si="0"/>
        <v>0.77333333333333343</v>
      </c>
    </row>
    <row r="12" spans="2:18" ht="20.100000000000001" hidden="1" customHeight="1" x14ac:dyDescent="0.25">
      <c r="D12" s="9" t="s">
        <v>47</v>
      </c>
      <c r="E12" s="48">
        <f>ROUND(E5/E6,0)</f>
        <v>0</v>
      </c>
      <c r="I12" s="60">
        <v>32</v>
      </c>
      <c r="J12" s="61">
        <f t="shared" si="0"/>
        <v>0.7466666666666667</v>
      </c>
    </row>
    <row r="13" spans="2:18" ht="20.100000000000001" hidden="1" customHeight="1" x14ac:dyDescent="0.25">
      <c r="D13" s="9" t="s">
        <v>22</v>
      </c>
      <c r="E13" s="49">
        <v>8.75</v>
      </c>
      <c r="I13" s="60">
        <v>33</v>
      </c>
      <c r="J13" s="61">
        <f t="shared" si="0"/>
        <v>0.72000000000000008</v>
      </c>
    </row>
    <row r="14" spans="2:18" ht="20.100000000000001" hidden="1" customHeight="1" x14ac:dyDescent="0.25">
      <c r="D14" s="9" t="s">
        <v>23</v>
      </c>
      <c r="E14" s="49">
        <v>17.97</v>
      </c>
      <c r="I14" s="60">
        <v>34</v>
      </c>
      <c r="J14" s="61">
        <f t="shared" si="0"/>
        <v>0.69333333333333336</v>
      </c>
    </row>
    <row r="15" spans="2:18" ht="20.100000000000001" hidden="1" customHeight="1" thickBot="1" x14ac:dyDescent="0.3">
      <c r="D15" s="1" t="s">
        <v>3</v>
      </c>
      <c r="E15" s="49">
        <v>2.6459999999999999</v>
      </c>
      <c r="I15" s="62">
        <v>35</v>
      </c>
      <c r="J15" s="63">
        <f t="shared" si="0"/>
        <v>0.66666666666666663</v>
      </c>
    </row>
    <row r="16" spans="2:18" ht="20.100000000000001" hidden="1" customHeight="1" x14ac:dyDescent="0.25">
      <c r="D16" s="1" t="s">
        <v>4</v>
      </c>
      <c r="E16" s="49">
        <v>8.0190000000000001</v>
      </c>
      <c r="I16" s="33" t="s">
        <v>32</v>
      </c>
      <c r="J16" s="34">
        <f>VLOOKUP(E7,I5:J15,2)</f>
        <v>0.8</v>
      </c>
    </row>
    <row r="17" spans="3:63" ht="20.100000000000001" hidden="1" customHeight="1" x14ac:dyDescent="0.25">
      <c r="D17" s="50"/>
      <c r="E17" s="51"/>
      <c r="F17" s="4"/>
      <c r="G17" s="4"/>
      <c r="H17" s="4"/>
      <c r="I17" s="35" t="s">
        <v>35</v>
      </c>
      <c r="J17" s="39">
        <f>J16*E8</f>
        <v>36</v>
      </c>
    </row>
    <row r="18" spans="3:63" ht="20.100000000000001" hidden="1" customHeight="1" thickBot="1" x14ac:dyDescent="0.3">
      <c r="D18" s="52"/>
      <c r="E18" s="53"/>
      <c r="F18" s="4"/>
      <c r="G18" s="4"/>
      <c r="H18" s="4"/>
      <c r="I18" s="36" t="s">
        <v>33</v>
      </c>
      <c r="J18" s="38">
        <f>E5-(0.041*2)-(0.022*E12)</f>
        <v>-8.2000000000000003E-2</v>
      </c>
    </row>
    <row r="19" spans="3:63" s="3" customFormat="1" ht="20.100000000000001" hidden="1" customHeight="1" x14ac:dyDescent="0.25">
      <c r="C19" s="240">
        <v>1</v>
      </c>
      <c r="D19" s="2"/>
      <c r="E19" s="172"/>
      <c r="F19" s="5"/>
      <c r="G19" s="5"/>
      <c r="H19" s="5"/>
      <c r="I19" s="249" t="s">
        <v>36</v>
      </c>
      <c r="J19" s="249"/>
      <c r="K19" s="249"/>
    </row>
    <row r="20" spans="3:63" ht="20.100000000000001" hidden="1" customHeight="1" x14ac:dyDescent="0.25">
      <c r="C20" s="241"/>
      <c r="D20" s="1" t="s">
        <v>17</v>
      </c>
      <c r="E20" s="30">
        <f>($J$17*$E$4/2)+((($E$9*(1-0.088))+($E$15/$E$6))*($H$4)/2)+$E$13</f>
        <v>73.054041544110603</v>
      </c>
      <c r="F20" s="4"/>
      <c r="G20" s="81"/>
      <c r="H20" s="4"/>
      <c r="I20" s="246" t="s">
        <v>37</v>
      </c>
      <c r="J20" s="247"/>
      <c r="K20" s="247"/>
    </row>
    <row r="21" spans="3:63" ht="20.100000000000001" hidden="1" customHeight="1" x14ac:dyDescent="0.25">
      <c r="C21" s="250">
        <v>2</v>
      </c>
      <c r="D21" s="1"/>
      <c r="E21" s="172"/>
      <c r="F21" s="4"/>
      <c r="G21" s="4"/>
      <c r="H21" s="4"/>
    </row>
    <row r="22" spans="3:63" ht="20.100000000000001" hidden="1" customHeight="1" x14ac:dyDescent="0.25">
      <c r="C22" s="241"/>
      <c r="D22" s="1" t="s">
        <v>17</v>
      </c>
      <c r="E22" s="30">
        <f>(J17*E4/2)+(((E9*(1-0.088))+(E16/E6))*(H4)/2)+E13</f>
        <v>79.873900526188237</v>
      </c>
      <c r="F22" s="4"/>
      <c r="G22" s="81"/>
      <c r="H22" s="4"/>
    </row>
    <row r="23" spans="3:63" ht="20.100000000000001" hidden="1" customHeight="1" x14ac:dyDescent="0.25">
      <c r="C23" s="250">
        <v>3</v>
      </c>
      <c r="D23" s="1"/>
      <c r="E23" s="172"/>
      <c r="F23" s="4"/>
      <c r="G23" s="4"/>
      <c r="H23" s="4"/>
    </row>
    <row r="24" spans="3:63" ht="20.100000000000001" hidden="1" customHeight="1" x14ac:dyDescent="0.25">
      <c r="C24" s="241"/>
      <c r="D24" s="1" t="s">
        <v>17</v>
      </c>
      <c r="E24" s="30">
        <f>(J17*E4/2)+(((E9*(1-0.088))+(E15/E6))*(H4)/2)+E14</f>
        <v>82.274041544110602</v>
      </c>
      <c r="F24" s="4"/>
      <c r="G24" s="81"/>
      <c r="H24" s="4"/>
      <c r="W24" s="80"/>
    </row>
    <row r="25" spans="3:63" ht="20.100000000000001" hidden="1" customHeight="1" x14ac:dyDescent="0.25">
      <c r="C25" s="250">
        <v>4</v>
      </c>
      <c r="D25" s="1"/>
      <c r="E25" s="172"/>
      <c r="F25" s="4"/>
      <c r="G25" s="4"/>
      <c r="H25" s="4"/>
    </row>
    <row r="26" spans="3:63" ht="20.100000000000001" hidden="1" customHeight="1" x14ac:dyDescent="0.25">
      <c r="C26" s="241"/>
      <c r="D26" s="1" t="s">
        <v>17</v>
      </c>
      <c r="E26" s="30">
        <f>(J17*E4/2)+(((E9*(1-0.088))+(E16/E6))*(H4)/2)+E14</f>
        <v>89.093900526188236</v>
      </c>
      <c r="F26" s="4"/>
      <c r="G26" s="81"/>
      <c r="H26" s="4"/>
    </row>
    <row r="27" spans="3:63" ht="18" hidden="1" customHeight="1" x14ac:dyDescent="0.25">
      <c r="D27" s="10"/>
      <c r="E27" s="5"/>
      <c r="F27" s="4"/>
      <c r="G27" s="4"/>
      <c r="H27" s="4"/>
    </row>
    <row r="28" spans="3:63" ht="18" hidden="1" customHeight="1" x14ac:dyDescent="0.3">
      <c r="C28" s="160"/>
      <c r="D28" s="164"/>
      <c r="E28" s="163"/>
      <c r="F28" s="4"/>
      <c r="G28" s="4"/>
      <c r="H28" s="4"/>
    </row>
    <row r="29" spans="3:63" ht="18" hidden="1" customHeight="1" x14ac:dyDescent="0.25">
      <c r="D29" s="260"/>
      <c r="E29" s="261"/>
      <c r="F29" s="4"/>
      <c r="G29" s="4"/>
      <c r="H29" s="4"/>
      <c r="Q29" s="104" t="s">
        <v>64</v>
      </c>
    </row>
    <row r="30" spans="3:63" ht="18" customHeight="1" x14ac:dyDescent="0.3">
      <c r="C30" s="74"/>
      <c r="D30" s="74"/>
      <c r="E30" s="159"/>
      <c r="F30" s="6"/>
      <c r="G30" s="7"/>
      <c r="H30" s="7"/>
      <c r="Q30" s="275" t="s">
        <v>50</v>
      </c>
      <c r="R30" s="276"/>
      <c r="S30" s="173">
        <v>2</v>
      </c>
      <c r="T30" s="173">
        <v>2</v>
      </c>
      <c r="U30" s="174">
        <v>2</v>
      </c>
      <c r="V30" s="174">
        <v>2</v>
      </c>
      <c r="W30" s="173">
        <v>2</v>
      </c>
      <c r="X30" s="173">
        <v>2.5</v>
      </c>
      <c r="Y30" s="173">
        <v>2.5</v>
      </c>
      <c r="Z30" s="174">
        <v>2.5</v>
      </c>
      <c r="AA30" s="223">
        <v>2.5</v>
      </c>
      <c r="AB30" s="187">
        <v>2.5</v>
      </c>
      <c r="AC30" s="191">
        <v>3</v>
      </c>
      <c r="AD30" s="173">
        <v>3</v>
      </c>
      <c r="AE30" s="174">
        <v>3</v>
      </c>
      <c r="AF30" s="223">
        <v>3</v>
      </c>
      <c r="AG30" s="175">
        <v>3</v>
      </c>
      <c r="AH30" s="189">
        <v>3.5</v>
      </c>
      <c r="AI30" s="173">
        <v>3.5</v>
      </c>
      <c r="AJ30" s="174">
        <v>3.5</v>
      </c>
      <c r="AK30" s="223">
        <v>3.5</v>
      </c>
      <c r="AL30" s="187">
        <v>3.5</v>
      </c>
      <c r="AM30" s="191">
        <v>4</v>
      </c>
      <c r="AN30" s="173">
        <v>4</v>
      </c>
      <c r="AO30" s="174">
        <v>4</v>
      </c>
      <c r="AP30" s="223">
        <v>4</v>
      </c>
      <c r="AQ30" s="175">
        <v>4</v>
      </c>
      <c r="AR30" s="189">
        <v>4.5</v>
      </c>
      <c r="AS30" s="173">
        <v>4.5</v>
      </c>
      <c r="AT30" s="174">
        <v>4.5</v>
      </c>
      <c r="AU30" s="223">
        <v>4.5</v>
      </c>
      <c r="AV30" s="187">
        <v>4.5</v>
      </c>
      <c r="AW30" s="191">
        <v>5</v>
      </c>
      <c r="AX30" s="173">
        <v>5</v>
      </c>
      <c r="AY30" s="174">
        <v>5</v>
      </c>
      <c r="AZ30" s="223">
        <v>5</v>
      </c>
      <c r="BA30" s="175">
        <v>5</v>
      </c>
      <c r="BB30" s="189">
        <v>5.5</v>
      </c>
      <c r="BC30" s="173">
        <v>5.5</v>
      </c>
      <c r="BD30" s="174">
        <v>5.5</v>
      </c>
      <c r="BE30" s="223">
        <v>5.5</v>
      </c>
      <c r="BF30" s="187">
        <v>5.5</v>
      </c>
      <c r="BG30" s="191">
        <v>6</v>
      </c>
      <c r="BH30" s="173">
        <v>6</v>
      </c>
      <c r="BI30" s="174">
        <v>6</v>
      </c>
      <c r="BJ30" s="223">
        <v>6</v>
      </c>
      <c r="BK30" s="175">
        <v>6</v>
      </c>
    </row>
    <row r="31" spans="3:63" ht="18" hidden="1" customHeight="1" x14ac:dyDescent="0.3">
      <c r="C31" s="160">
        <v>1</v>
      </c>
      <c r="D31" s="161" t="s">
        <v>44</v>
      </c>
      <c r="E31" s="162">
        <f>1*((((5*($H$10*10000))/($E20*(5/384)))^(1/4))/100)</f>
        <v>4.3764305788285993</v>
      </c>
      <c r="F31" s="6"/>
      <c r="G31" s="7"/>
      <c r="H31" s="7"/>
      <c r="Q31" s="277" t="s">
        <v>2</v>
      </c>
      <c r="R31" s="278"/>
      <c r="S31" s="179">
        <v>5</v>
      </c>
      <c r="T31" s="179">
        <v>15</v>
      </c>
      <c r="U31" s="179">
        <v>25</v>
      </c>
      <c r="V31" s="179">
        <v>30</v>
      </c>
      <c r="W31" s="179">
        <v>35</v>
      </c>
      <c r="X31" s="179">
        <v>5</v>
      </c>
      <c r="Y31" s="179">
        <v>15</v>
      </c>
      <c r="Z31" s="179">
        <v>25</v>
      </c>
      <c r="AA31" s="188">
        <v>25</v>
      </c>
      <c r="AB31" s="188">
        <v>35</v>
      </c>
      <c r="AC31" s="192">
        <v>5</v>
      </c>
      <c r="AD31" s="179">
        <v>15</v>
      </c>
      <c r="AE31" s="179">
        <v>25</v>
      </c>
      <c r="AF31" s="188">
        <v>30</v>
      </c>
      <c r="AG31" s="180">
        <v>35</v>
      </c>
      <c r="AH31" s="190">
        <v>5</v>
      </c>
      <c r="AI31" s="179">
        <v>15</v>
      </c>
      <c r="AJ31" s="179">
        <v>25</v>
      </c>
      <c r="AK31" s="188">
        <v>30</v>
      </c>
      <c r="AL31" s="188">
        <v>35</v>
      </c>
      <c r="AM31" s="192">
        <v>5</v>
      </c>
      <c r="AN31" s="179">
        <v>15</v>
      </c>
      <c r="AO31" s="179">
        <v>25</v>
      </c>
      <c r="AP31" s="188">
        <v>30</v>
      </c>
      <c r="AQ31" s="180">
        <v>35</v>
      </c>
      <c r="AR31" s="190">
        <v>5</v>
      </c>
      <c r="AS31" s="179">
        <v>15</v>
      </c>
      <c r="AT31" s="179">
        <v>25</v>
      </c>
      <c r="AU31" s="188">
        <v>30</v>
      </c>
      <c r="AV31" s="188">
        <v>35</v>
      </c>
      <c r="AW31" s="192">
        <v>5</v>
      </c>
      <c r="AX31" s="179">
        <v>15</v>
      </c>
      <c r="AY31" s="179">
        <v>25</v>
      </c>
      <c r="AZ31" s="188">
        <v>30</v>
      </c>
      <c r="BA31" s="180">
        <v>35</v>
      </c>
      <c r="BB31" s="190">
        <v>5</v>
      </c>
      <c r="BC31" s="179">
        <v>15</v>
      </c>
      <c r="BD31" s="179">
        <v>25</v>
      </c>
      <c r="BE31" s="188">
        <v>30</v>
      </c>
      <c r="BF31" s="188">
        <v>35</v>
      </c>
      <c r="BG31" s="192">
        <v>5</v>
      </c>
      <c r="BH31" s="179">
        <v>15</v>
      </c>
      <c r="BI31" s="179">
        <v>25</v>
      </c>
      <c r="BJ31" s="188">
        <v>30</v>
      </c>
      <c r="BK31" s="180">
        <v>35</v>
      </c>
    </row>
    <row r="32" spans="3:63" ht="18" hidden="1" customHeight="1" x14ac:dyDescent="0.3">
      <c r="C32" s="74"/>
      <c r="D32" s="168" t="s">
        <v>57</v>
      </c>
      <c r="E32" s="70"/>
      <c r="F32" s="6"/>
      <c r="G32" s="7"/>
      <c r="H32" s="7"/>
      <c r="Q32" s="254" t="s">
        <v>48</v>
      </c>
      <c r="R32" s="82">
        <v>45</v>
      </c>
      <c r="S32" s="181">
        <f>(((5*($H$10*10000))/(((((VLOOKUP(S$31,$I$5:$J$15,2))*$R32)*S$30/2)+((($E$9*(1-0.088))+($E$15/$E$6))*(S$30/COS(S$31*PI()/180))/2)+$E$13)*(5/384)))^(1/4))/100</f>
        <v>4.7752182982596478</v>
      </c>
      <c r="T32" s="177">
        <f t="shared" ref="T32:BK36" si="1">(((5*($H$10*10000))/(((((VLOOKUP(T$31,$I$5:$J$15,2))*$R32)*T$30/2)+((($E$9*(1-0.088))+($E$15/$E$6))*(T$30/COS(T$31*PI()/180))/2)+$E$13)*(5/384)))^(1/4))/100</f>
        <v>4.7703019902068347</v>
      </c>
      <c r="U32" s="177">
        <f t="shared" si="1"/>
        <v>4.7597444189705591</v>
      </c>
      <c r="V32" s="177"/>
      <c r="W32" s="177">
        <f t="shared" si="1"/>
        <v>4.8863763647094842</v>
      </c>
      <c r="X32" s="177">
        <f t="shared" si="1"/>
        <v>4.5552921624745402</v>
      </c>
      <c r="Y32" s="177">
        <f t="shared" si="1"/>
        <v>4.5504378817515985</v>
      </c>
      <c r="Z32" s="177">
        <f t="shared" si="1"/>
        <v>4.5400164661087841</v>
      </c>
      <c r="AA32" s="178"/>
      <c r="AB32" s="178">
        <f t="shared" si="1"/>
        <v>4.6652880883084968</v>
      </c>
      <c r="AC32" s="193">
        <f>(((5*($H$10*10000))/(((((VLOOKUP(AC$31,$I$5:$J$15,2))*$R32)*AC$30/2)+((($E$9*(1-0.088))+($E$15/$E$6))*(AC$30/COS(AC$31*PI()/180))/2)+$E$13)*(5/384)))^(1/4))/100</f>
        <v>4.3781963089624609</v>
      </c>
      <c r="AD32" s="177">
        <f t="shared" si="1"/>
        <v>4.373419109505897</v>
      </c>
      <c r="AE32" s="177">
        <f t="shared" si="1"/>
        <v>4.3631652291868015</v>
      </c>
      <c r="AF32" s="178"/>
      <c r="AG32" s="182">
        <f t="shared" si="1"/>
        <v>4.4866134392894264</v>
      </c>
      <c r="AH32" s="181">
        <f t="shared" si="1"/>
        <v>4.2309259541974296</v>
      </c>
      <c r="AI32" s="177">
        <f t="shared" si="1"/>
        <v>4.2262291711376774</v>
      </c>
      <c r="AJ32" s="177">
        <f t="shared" si="1"/>
        <v>4.2161493999245341</v>
      </c>
      <c r="AK32" s="178"/>
      <c r="AL32" s="178">
        <f t="shared" si="1"/>
        <v>4.3376412355359877</v>
      </c>
      <c r="AM32" s="193">
        <f t="shared" si="1"/>
        <v>4.1055061840857006</v>
      </c>
      <c r="AN32" s="177">
        <f t="shared" si="1"/>
        <v>4.1008884074284948</v>
      </c>
      <c r="AO32" s="177">
        <f t="shared" si="1"/>
        <v>4.0909793331114805</v>
      </c>
      <c r="AP32" s="178"/>
      <c r="AQ32" s="182">
        <f t="shared" si="1"/>
        <v>4.2105202246405042</v>
      </c>
      <c r="AR32" s="181">
        <f t="shared" si="1"/>
        <v>3.9967169476974429</v>
      </c>
      <c r="AS32" s="177">
        <f t="shared" si="1"/>
        <v>3.9921748533512216</v>
      </c>
      <c r="AT32" s="177">
        <f t="shared" si="1"/>
        <v>3.9824290757976888</v>
      </c>
      <c r="AU32" s="178"/>
      <c r="AV32" s="178">
        <f t="shared" si="1"/>
        <v>4.1000835269154754</v>
      </c>
      <c r="AW32" s="193">
        <f t="shared" si="1"/>
        <v>3.9009675285562464</v>
      </c>
      <c r="AX32" s="177">
        <f t="shared" si="1"/>
        <v>3.8964971118905254</v>
      </c>
      <c r="AY32" s="177">
        <f t="shared" si="1"/>
        <v>3.8869058467990647</v>
      </c>
      <c r="AZ32" s="178"/>
      <c r="BA32" s="182">
        <f t="shared" si="1"/>
        <v>4.002762078955528</v>
      </c>
      <c r="BB32" s="181">
        <f t="shared" si="1"/>
        <v>3.8156894866370057</v>
      </c>
      <c r="BC32" s="177">
        <f t="shared" si="1"/>
        <v>3.81128661992827</v>
      </c>
      <c r="BD32" s="177">
        <f t="shared" si="1"/>
        <v>3.8018408693952073</v>
      </c>
      <c r="BE32" s="178"/>
      <c r="BF32" s="178">
        <f t="shared" si="1"/>
        <v>3.9159943528621026</v>
      </c>
      <c r="BG32" s="193">
        <f t="shared" si="1"/>
        <v>3.7389865794611912</v>
      </c>
      <c r="BH32" s="177">
        <f t="shared" si="1"/>
        <v>3.7346472637970152</v>
      </c>
      <c r="BI32" s="177">
        <f t="shared" si="1"/>
        <v>3.7253383410050862</v>
      </c>
      <c r="BJ32" s="178"/>
      <c r="BK32" s="182">
        <f t="shared" si="1"/>
        <v>3.8378840069061773</v>
      </c>
    </row>
    <row r="33" spans="3:63" ht="18" hidden="1" customHeight="1" x14ac:dyDescent="0.3">
      <c r="C33" s="74"/>
      <c r="D33" s="75"/>
      <c r="E33" s="70"/>
      <c r="F33" s="6"/>
      <c r="G33" s="7"/>
      <c r="H33" s="7"/>
      <c r="Q33" s="255"/>
      <c r="R33" s="83">
        <v>55</v>
      </c>
      <c r="S33" s="120">
        <f t="shared" ref="S33:AL36" si="2">(((5*($H$10*10000))/(((((VLOOKUP(S$31,$I$5:$J$15,2))*$R33)*S$30/2)+((($E$9*(1-0.088))+($E$15/$E$6))*(S$30/COS(S$31*PI()/180))/2)+$E$13)*(5/384)))^(1/4))/100</f>
        <v>4.6060363831696272</v>
      </c>
      <c r="T33" s="118">
        <f t="shared" si="2"/>
        <v>4.601929996596378</v>
      </c>
      <c r="U33" s="118">
        <f t="shared" si="2"/>
        <v>4.5931021279911954</v>
      </c>
      <c r="V33" s="118"/>
      <c r="W33" s="118">
        <f t="shared" si="2"/>
        <v>4.7270225508561303</v>
      </c>
      <c r="X33" s="118">
        <f t="shared" si="2"/>
        <v>4.3887298489999758</v>
      </c>
      <c r="Y33" s="118">
        <f t="shared" si="2"/>
        <v>4.3846989865199673</v>
      </c>
      <c r="Z33" s="118">
        <f t="shared" si="2"/>
        <v>4.376035313714719</v>
      </c>
      <c r="AA33" s="121"/>
      <c r="AB33" s="121">
        <f t="shared" si="2"/>
        <v>4.5077419220752564</v>
      </c>
      <c r="AC33" s="117">
        <f t="shared" si="2"/>
        <v>4.2146141404790072</v>
      </c>
      <c r="AD33" s="118">
        <f t="shared" si="2"/>
        <v>4.210663626900697</v>
      </c>
      <c r="AE33" s="118">
        <f t="shared" si="2"/>
        <v>4.2021739108193312</v>
      </c>
      <c r="AF33" s="121"/>
      <c r="AG33" s="119">
        <f t="shared" si="2"/>
        <v>4.3314271086776515</v>
      </c>
      <c r="AH33" s="120">
        <f t="shared" si="2"/>
        <v>4.0703416706239128</v>
      </c>
      <c r="AI33" s="118">
        <f t="shared" si="2"/>
        <v>4.0664695364938748</v>
      </c>
      <c r="AJ33" s="118">
        <f t="shared" si="2"/>
        <v>4.0581491725808174</v>
      </c>
      <c r="AK33" s="121"/>
      <c r="AL33" s="121">
        <f t="shared" si="2"/>
        <v>4.1849630269620697</v>
      </c>
      <c r="AM33" s="117">
        <f t="shared" si="1"/>
        <v>3.9478082067316866</v>
      </c>
      <c r="AN33" s="118">
        <f t="shared" si="1"/>
        <v>3.944010192861394</v>
      </c>
      <c r="AO33" s="118">
        <f t="shared" si="1"/>
        <v>3.9358497866740483</v>
      </c>
      <c r="AP33" s="121"/>
      <c r="AQ33" s="119">
        <f t="shared" si="1"/>
        <v>4.060330838168599</v>
      </c>
      <c r="AR33" s="120">
        <f t="shared" si="1"/>
        <v>3.841748104020164</v>
      </c>
      <c r="AS33" s="118">
        <f t="shared" si="1"/>
        <v>3.8380193477875828</v>
      </c>
      <c r="AT33" s="118">
        <f t="shared" si="1"/>
        <v>3.8300082856181752</v>
      </c>
      <c r="AU33" s="121"/>
      <c r="AV33" s="121">
        <f t="shared" si="1"/>
        <v>3.9522932823304018</v>
      </c>
      <c r="AW33" s="117">
        <f t="shared" si="1"/>
        <v>3.7485599497873556</v>
      </c>
      <c r="AX33" s="118">
        <f t="shared" si="1"/>
        <v>3.7448956430782299</v>
      </c>
      <c r="AY33" s="118">
        <f t="shared" si="1"/>
        <v>3.7370234768135475</v>
      </c>
      <c r="AZ33" s="121"/>
      <c r="BA33" s="119">
        <f t="shared" si="1"/>
        <v>3.8572539511825856</v>
      </c>
      <c r="BB33" s="120">
        <f t="shared" si="1"/>
        <v>3.6656793908356593</v>
      </c>
      <c r="BC33" s="118">
        <f t="shared" si="1"/>
        <v>3.6620750293741429</v>
      </c>
      <c r="BD33" s="118">
        <f t="shared" si="1"/>
        <v>3.6543319954919093</v>
      </c>
      <c r="BE33" s="121"/>
      <c r="BF33" s="121">
        <f t="shared" si="1"/>
        <v>3.7726438407846432</v>
      </c>
      <c r="BG33" s="117">
        <f t="shared" si="1"/>
        <v>3.591220254378984</v>
      </c>
      <c r="BH33" s="118">
        <f t="shared" si="1"/>
        <v>3.5876717164397043</v>
      </c>
      <c r="BI33" s="118">
        <f t="shared" si="1"/>
        <v>3.58004889494218</v>
      </c>
      <c r="BJ33" s="121"/>
      <c r="BK33" s="119">
        <f t="shared" si="1"/>
        <v>3.6965684078440018</v>
      </c>
    </row>
    <row r="34" spans="3:63" ht="18" hidden="1" customHeight="1" x14ac:dyDescent="0.3">
      <c r="C34" s="74"/>
      <c r="D34" s="75"/>
      <c r="E34" s="70"/>
      <c r="F34" s="6"/>
      <c r="G34" s="7"/>
      <c r="H34" s="7"/>
      <c r="Q34" s="255"/>
      <c r="R34" s="83">
        <v>65</v>
      </c>
      <c r="S34" s="120">
        <f t="shared" si="2"/>
        <v>4.4631295106549631</v>
      </c>
      <c r="T34" s="118">
        <f t="shared" si="1"/>
        <v>4.4596209012123991</v>
      </c>
      <c r="U34" s="118">
        <f t="shared" si="1"/>
        <v>4.4520718724609907</v>
      </c>
      <c r="V34" s="118"/>
      <c r="W34" s="118">
        <f t="shared" si="1"/>
        <v>4.5906735266210887</v>
      </c>
      <c r="X34" s="118">
        <f t="shared" si="1"/>
        <v>4.2487604190323127</v>
      </c>
      <c r="Y34" s="118">
        <f t="shared" si="1"/>
        <v>4.2453316666504506</v>
      </c>
      <c r="Z34" s="118">
        <f t="shared" si="1"/>
        <v>4.2379556673920717</v>
      </c>
      <c r="AA34" s="121"/>
      <c r="AB34" s="121">
        <f t="shared" si="1"/>
        <v>4.3736523213330774</v>
      </c>
      <c r="AC34" s="117">
        <f t="shared" si="1"/>
        <v>4.0776461767880638</v>
      </c>
      <c r="AD34" s="118">
        <f t="shared" si="1"/>
        <v>4.0742962289537283</v>
      </c>
      <c r="AE34" s="118">
        <f t="shared" si="1"/>
        <v>4.0670905798120893</v>
      </c>
      <c r="AF34" s="121"/>
      <c r="AG34" s="119">
        <f t="shared" si="1"/>
        <v>4.1998390667132179</v>
      </c>
      <c r="AH34" s="120">
        <f t="shared" si="1"/>
        <v>3.936243995990079</v>
      </c>
      <c r="AI34" s="118">
        <f t="shared" si="1"/>
        <v>3.9329680588954532</v>
      </c>
      <c r="AJ34" s="118">
        <f t="shared" si="1"/>
        <v>3.9259221985274184</v>
      </c>
      <c r="AK34" s="121"/>
      <c r="AL34" s="121">
        <f t="shared" si="1"/>
        <v>4.0558611215567</v>
      </c>
      <c r="AM34" s="117">
        <f t="shared" si="1"/>
        <v>3.8163925177299634</v>
      </c>
      <c r="AN34" s="118">
        <f t="shared" si="1"/>
        <v>3.8131849658462147</v>
      </c>
      <c r="AO34" s="118">
        <f t="shared" si="1"/>
        <v>3.8062866337748384</v>
      </c>
      <c r="AP34" s="121"/>
      <c r="AQ34" s="119">
        <f t="shared" si="1"/>
        <v>3.9336058874731958</v>
      </c>
      <c r="AR34" s="120">
        <f t="shared" si="1"/>
        <v>3.7128183062867164</v>
      </c>
      <c r="AS34" s="118">
        <f t="shared" si="1"/>
        <v>3.7096736553375531</v>
      </c>
      <c r="AT34" s="118">
        <f t="shared" si="1"/>
        <v>3.7029109473635797</v>
      </c>
      <c r="AU34" s="121"/>
      <c r="AV34" s="121">
        <f t="shared" si="1"/>
        <v>3.8278055801713959</v>
      </c>
      <c r="AW34" s="117">
        <f t="shared" si="1"/>
        <v>3.6219300165114188</v>
      </c>
      <c r="AX34" s="118">
        <f t="shared" si="1"/>
        <v>3.618843234291572</v>
      </c>
      <c r="AY34" s="118">
        <f t="shared" si="1"/>
        <v>3.61220525101082</v>
      </c>
      <c r="AZ34" s="121"/>
      <c r="BA34" s="119">
        <f t="shared" si="1"/>
        <v>3.7348590641595614</v>
      </c>
      <c r="BB34" s="120">
        <f t="shared" si="1"/>
        <v>3.541179153751969</v>
      </c>
      <c r="BC34" s="118">
        <f t="shared" si="1"/>
        <v>3.5381457295291154</v>
      </c>
      <c r="BD34" s="118">
        <f t="shared" si="1"/>
        <v>3.5316227141755827</v>
      </c>
      <c r="BE34" s="121"/>
      <c r="BF34" s="121">
        <f t="shared" si="1"/>
        <v>3.6522031704946993</v>
      </c>
      <c r="BG34" s="117">
        <f t="shared" si="1"/>
        <v>3.4686964047226532</v>
      </c>
      <c r="BH34" s="118">
        <f t="shared" si="1"/>
        <v>3.4657123301327939</v>
      </c>
      <c r="BI34" s="118">
        <f t="shared" si="1"/>
        <v>3.4592956206093302</v>
      </c>
      <c r="BJ34" s="121"/>
      <c r="BK34" s="119">
        <f t="shared" si="1"/>
        <v>3.5779531895609922</v>
      </c>
    </row>
    <row r="35" spans="3:63" ht="18" hidden="1" customHeight="1" x14ac:dyDescent="0.3">
      <c r="C35" s="74"/>
      <c r="D35" s="75"/>
      <c r="E35" s="70"/>
      <c r="F35" s="6"/>
      <c r="G35" s="7"/>
      <c r="H35" s="7"/>
      <c r="Q35" s="255"/>
      <c r="R35" s="83">
        <v>90</v>
      </c>
      <c r="S35" s="120">
        <f t="shared" si="2"/>
        <v>4.1829090988837825</v>
      </c>
      <c r="T35" s="118">
        <f t="shared" si="1"/>
        <v>4.180370905982894</v>
      </c>
      <c r="U35" s="118">
        <f t="shared" si="1"/>
        <v>4.1749020826077672</v>
      </c>
      <c r="V35" s="118"/>
      <c r="W35" s="118">
        <f t="shared" si="1"/>
        <v>4.3191310660393833</v>
      </c>
      <c r="X35" s="118">
        <f t="shared" si="1"/>
        <v>3.9759724903881528</v>
      </c>
      <c r="Y35" s="118">
        <f t="shared" si="1"/>
        <v>3.9735107291572258</v>
      </c>
      <c r="Z35" s="118">
        <f t="shared" si="1"/>
        <v>3.9682071028621362</v>
      </c>
      <c r="AA35" s="121"/>
      <c r="AB35" s="121">
        <f t="shared" si="1"/>
        <v>4.1083237018325427</v>
      </c>
      <c r="AC35" s="117">
        <f t="shared" si="1"/>
        <v>3.8118401447979808</v>
      </c>
      <c r="AD35" s="118">
        <f t="shared" si="1"/>
        <v>3.8094475207941501</v>
      </c>
      <c r="AE35" s="118">
        <f t="shared" si="1"/>
        <v>3.8042931900292967</v>
      </c>
      <c r="AF35" s="121"/>
      <c r="AG35" s="119">
        <f t="shared" si="1"/>
        <v>3.9406298872612111</v>
      </c>
      <c r="AH35" s="120">
        <f t="shared" si="1"/>
        <v>3.6768207326342046</v>
      </c>
      <c r="AI35" s="118">
        <f t="shared" si="1"/>
        <v>3.6744899415224519</v>
      </c>
      <c r="AJ35" s="118">
        <f t="shared" si="1"/>
        <v>3.6694690613088117</v>
      </c>
      <c r="AK35" s="121"/>
      <c r="AL35" s="121">
        <f t="shared" si="1"/>
        <v>3.802393234594827</v>
      </c>
      <c r="AM35" s="117">
        <f t="shared" si="1"/>
        <v>3.5627665042433563</v>
      </c>
      <c r="AN35" s="118">
        <f t="shared" si="1"/>
        <v>3.5604910680867685</v>
      </c>
      <c r="AO35" s="118">
        <f t="shared" si="1"/>
        <v>3.555589614544294</v>
      </c>
      <c r="AP35" s="121"/>
      <c r="AQ35" s="119">
        <f t="shared" si="1"/>
        <v>3.6854396491119461</v>
      </c>
      <c r="AR35" s="120">
        <f t="shared" si="1"/>
        <v>3.4644612937537573</v>
      </c>
      <c r="AS35" s="118">
        <f t="shared" si="1"/>
        <v>3.4622356540108457</v>
      </c>
      <c r="AT35" s="118">
        <f t="shared" si="1"/>
        <v>3.4574416071039935</v>
      </c>
      <c r="AU35" s="121"/>
      <c r="AV35" s="121">
        <f t="shared" si="1"/>
        <v>3.5845138379167243</v>
      </c>
      <c r="AW35" s="117">
        <f t="shared" si="1"/>
        <v>3.3783779046865043</v>
      </c>
      <c r="AX35" s="118">
        <f t="shared" si="1"/>
        <v>3.3761973266342</v>
      </c>
      <c r="AY35" s="118">
        <f t="shared" si="1"/>
        <v>3.3715004551269954</v>
      </c>
      <c r="AZ35" s="121"/>
      <c r="BA35" s="119">
        <f t="shared" si="1"/>
        <v>3.4960505606771735</v>
      </c>
      <c r="BB35" s="120">
        <f t="shared" si="1"/>
        <v>3.302027425238792</v>
      </c>
      <c r="BC35" s="118">
        <f t="shared" si="1"/>
        <v>3.2998878683269557</v>
      </c>
      <c r="BD35" s="118">
        <f t="shared" si="1"/>
        <v>3.2952794453878727</v>
      </c>
      <c r="BE35" s="121"/>
      <c r="BF35" s="121">
        <f t="shared" si="1"/>
        <v>3.417527565558625</v>
      </c>
      <c r="BG35" s="117">
        <f t="shared" si="1"/>
        <v>3.2335925894632025</v>
      </c>
      <c r="BH35" s="118">
        <f t="shared" si="1"/>
        <v>3.231490586872654</v>
      </c>
      <c r="BI35" s="118">
        <f t="shared" si="1"/>
        <v>3.2269631275955089</v>
      </c>
      <c r="BJ35" s="121"/>
      <c r="BK35" s="119">
        <f t="shared" si="1"/>
        <v>3.3470993822098056</v>
      </c>
    </row>
    <row r="36" spans="3:63" ht="18" hidden="1" customHeight="1" x14ac:dyDescent="0.25">
      <c r="C36" s="74"/>
      <c r="D36" s="74"/>
      <c r="E36" s="159"/>
      <c r="F36" s="8"/>
      <c r="G36" s="7"/>
      <c r="H36" s="7"/>
      <c r="Q36" s="256"/>
      <c r="R36" s="186">
        <v>140</v>
      </c>
      <c r="S36" s="125">
        <f t="shared" si="2"/>
        <v>3.8073147943946295</v>
      </c>
      <c r="T36" s="123">
        <f t="shared" si="1"/>
        <v>3.8057283202786025</v>
      </c>
      <c r="U36" s="123">
        <f t="shared" si="1"/>
        <v>3.8023049554444133</v>
      </c>
      <c r="V36" s="123"/>
      <c r="W36" s="123">
        <f t="shared" si="1"/>
        <v>3.9477170500343601</v>
      </c>
      <c r="X36" s="123">
        <f t="shared" si="1"/>
        <v>3.6131945548720661</v>
      </c>
      <c r="Y36" s="123">
        <f t="shared" si="1"/>
        <v>3.6116680453565499</v>
      </c>
      <c r="Z36" s="123">
        <f t="shared" si="1"/>
        <v>3.6083742252995323</v>
      </c>
      <c r="AA36" s="126"/>
      <c r="AB36" s="126">
        <f t="shared" si="1"/>
        <v>3.7484719988915254</v>
      </c>
      <c r="AC36" s="122">
        <f t="shared" si="1"/>
        <v>3.46025191149984</v>
      </c>
      <c r="AD36" s="123">
        <f t="shared" si="1"/>
        <v>3.4587763465847288</v>
      </c>
      <c r="AE36" s="123">
        <f t="shared" si="1"/>
        <v>3.4555925512752457</v>
      </c>
      <c r="AF36" s="126"/>
      <c r="AG36" s="124">
        <f t="shared" si="1"/>
        <v>3.5911350799674437</v>
      </c>
      <c r="AH36" s="125">
        <f t="shared" si="1"/>
        <v>3.3350278501203237</v>
      </c>
      <c r="AI36" s="123">
        <f t="shared" si="1"/>
        <v>3.3335961214121888</v>
      </c>
      <c r="AJ36" s="123">
        <f t="shared" si="1"/>
        <v>3.3305069804424989</v>
      </c>
      <c r="AK36" s="126"/>
      <c r="AL36" s="126">
        <f t="shared" si="1"/>
        <v>3.4621076665111201</v>
      </c>
      <c r="AM36" s="122">
        <f t="shared" si="1"/>
        <v>3.2296171113983427</v>
      </c>
      <c r="AN36" s="123">
        <f t="shared" si="1"/>
        <v>3.2282236075312398</v>
      </c>
      <c r="AO36" s="123">
        <f t="shared" si="1"/>
        <v>3.2252169932417383</v>
      </c>
      <c r="AP36" s="126"/>
      <c r="AQ36" s="124">
        <f t="shared" si="1"/>
        <v>3.3533669260379981</v>
      </c>
      <c r="AR36" s="125">
        <f t="shared" si="1"/>
        <v>3.139006920586624</v>
      </c>
      <c r="AS36" s="123">
        <f t="shared" si="1"/>
        <v>3.1376471519367182</v>
      </c>
      <c r="AT36" s="123">
        <f t="shared" si="1"/>
        <v>3.1347133640424083</v>
      </c>
      <c r="AU36" s="126"/>
      <c r="AV36" s="126">
        <f t="shared" si="1"/>
        <v>3.2598090505387303</v>
      </c>
      <c r="AW36" s="122">
        <f t="shared" si="1"/>
        <v>3.059832269143413</v>
      </c>
      <c r="AX36" s="123">
        <f t="shared" si="1"/>
        <v>3.0585025872474447</v>
      </c>
      <c r="AY36" s="123">
        <f t="shared" si="1"/>
        <v>3.0556337445905406</v>
      </c>
      <c r="AZ36" s="126"/>
      <c r="BA36" s="124">
        <f t="shared" si="1"/>
        <v>3.1779994666449043</v>
      </c>
      <c r="BB36" s="125">
        <f t="shared" si="1"/>
        <v>2.9897323383077463</v>
      </c>
      <c r="BC36" s="123">
        <f t="shared" si="1"/>
        <v>2.9884297335695993</v>
      </c>
      <c r="BD36" s="123">
        <f t="shared" si="1"/>
        <v>2.9856193360831322</v>
      </c>
      <c r="BE36" s="126"/>
      <c r="BF36" s="126">
        <f t="shared" si="1"/>
        <v>3.1055238625755006</v>
      </c>
      <c r="BG36" s="122">
        <f t="shared" si="1"/>
        <v>2.9269914212826462</v>
      </c>
      <c r="BH36" s="123">
        <f t="shared" si="1"/>
        <v>2.9257133770432073</v>
      </c>
      <c r="BI36" s="123">
        <f t="shared" si="1"/>
        <v>2.9229559899792603</v>
      </c>
      <c r="BJ36" s="126"/>
      <c r="BK36" s="124">
        <f t="shared" si="1"/>
        <v>3.0406248935297326</v>
      </c>
    </row>
    <row r="37" spans="3:63" ht="18" customHeight="1" thickBot="1" x14ac:dyDescent="0.35">
      <c r="C37" s="160">
        <v>2</v>
      </c>
      <c r="D37" s="161" t="s">
        <v>60</v>
      </c>
      <c r="E37" s="162">
        <f>0.97*((((5*($H$10*10000))/($E22*(5/384)))^(1/4))/100)</f>
        <v>4.1514672542653237</v>
      </c>
      <c r="F37" s="8"/>
      <c r="G37" s="7"/>
      <c r="H37" s="7"/>
      <c r="Q37" s="150" t="s">
        <v>69</v>
      </c>
      <c r="R37" s="165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</row>
    <row r="38" spans="3:63" ht="18" customHeight="1" x14ac:dyDescent="0.25">
      <c r="C38" s="74"/>
      <c r="D38" s="75"/>
      <c r="E38" s="70"/>
      <c r="F38" s="8"/>
      <c r="G38" s="7"/>
      <c r="H38" s="7"/>
      <c r="Q38" s="254" t="s">
        <v>48</v>
      </c>
      <c r="R38" s="209">
        <v>45</v>
      </c>
      <c r="S38" s="224">
        <f>0.97*((((5*($H$10*10000))/(((((VLOOKUP(S$31,$I$5:$J$15,2))*$R38)*S$30/2)+((($E$9*(1-0.088))+($E$16/$E$6))*(S$30/COS(S$31*PI()/180))/2)+$E$13)*(5/384)))^(1/4))/100)</f>
        <v>4.5361471519738998</v>
      </c>
      <c r="T38" s="224">
        <f t="shared" ref="T38:W38" si="3">0.97*((((5*($H$10*10000))/(((((VLOOKUP(T$31,$I$5:$J$15,2))*$R38)*T$30/2)+((($E$9*(1-0.088))+($E$16/$E$6))*(T$30/COS(T$31*PI()/180))/2)+$E$13)*(5/384)))^(1/4))/100)</f>
        <v>4.5290181768509932</v>
      </c>
      <c r="U38" s="224">
        <f t="shared" si="3"/>
        <v>4.5137739176481455</v>
      </c>
      <c r="V38" s="224">
        <f t="shared" si="3"/>
        <v>4.5024532721769965</v>
      </c>
      <c r="W38" s="224">
        <f t="shared" si="3"/>
        <v>4.6112178681883158</v>
      </c>
      <c r="X38" s="224">
        <f t="shared" ref="X38:BG42" si="4">0.97*((((5*($H$10*10000))/(((((VLOOKUP(X$31,$I$5:$J$15,2))*$R38)*X$30/2)+((($E$9*(1-0.088))+($E$16/$E$6))*(X$30/COS(X$31*PI()/180))/2)+$E$13)*(5/384)))^(1/4))/100)</f>
        <v>4.3241872018011369</v>
      </c>
      <c r="Y38" s="226">
        <f t="shared" si="4"/>
        <v>4.3171731501629793</v>
      </c>
      <c r="Z38" s="228">
        <f t="shared" si="4"/>
        <v>4.3021805581097849</v>
      </c>
      <c r="AA38" s="229">
        <f t="shared" si="4"/>
        <v>4.3021805581097849</v>
      </c>
      <c r="AB38" s="230">
        <f t="shared" si="4"/>
        <v>4.3981574046180461</v>
      </c>
      <c r="AC38" s="227">
        <f t="shared" si="4"/>
        <v>4.154014485087953</v>
      </c>
      <c r="AD38" s="224">
        <f t="shared" si="4"/>
        <v>4.1471290848928195</v>
      </c>
      <c r="AE38" s="224">
        <f t="shared" si="4"/>
        <v>4.1324155700612142</v>
      </c>
      <c r="AF38" s="224">
        <f t="shared" si="4"/>
        <v>4.1214977143663249</v>
      </c>
      <c r="AG38" s="224">
        <f t="shared" si="4"/>
        <v>4.226703852794893</v>
      </c>
      <c r="AH38" s="224">
        <f t="shared" si="4"/>
        <v>4.0128056527643237</v>
      </c>
      <c r="AI38" s="226">
        <f t="shared" si="4"/>
        <v>4.0060487457393696</v>
      </c>
      <c r="AJ38" s="228">
        <f t="shared" si="4"/>
        <v>3.9916127800786283</v>
      </c>
      <c r="AK38" s="229">
        <f t="shared" si="4"/>
        <v>3.9809034679555784</v>
      </c>
      <c r="AL38" s="230">
        <f t="shared" si="4"/>
        <v>4.0841938782604084</v>
      </c>
      <c r="AM38" s="227">
        <f t="shared" si="4"/>
        <v>3.8927436623524403</v>
      </c>
      <c r="AN38" s="224">
        <f t="shared" si="4"/>
        <v>3.8861099565271093</v>
      </c>
      <c r="AO38" s="224">
        <f t="shared" si="4"/>
        <v>3.8719394549271331</v>
      </c>
      <c r="AP38" s="224">
        <f t="shared" si="4"/>
        <v>3.8614290393261848</v>
      </c>
      <c r="AQ38" s="224">
        <f t="shared" si="4"/>
        <v>3.9628722189625236</v>
      </c>
      <c r="AR38" s="224">
        <f t="shared" si="4"/>
        <v>3.7887344056199508</v>
      </c>
      <c r="AS38" s="226">
        <f t="shared" ref="AS38:AV42" si="5">0.97*((((5*($H$10*10000))/(((((VLOOKUP(AS$31,$I$5:$J$15,2))*$R38)*AS$30/2)+((($E$9*(1-0.088))+($E$16/$E$6))*(AS$30/COS(AS$31*PI()/180))/2)+$E$13)*(5/384)))^(1/4))/100)</f>
        <v>3.7822168767505788</v>
      </c>
      <c r="AT38" s="228">
        <f t="shared" si="5"/>
        <v>3.7682962992728171</v>
      </c>
      <c r="AU38" s="229">
        <f t="shared" si="5"/>
        <v>3.7579727859914027</v>
      </c>
      <c r="AV38" s="230">
        <f t="shared" si="5"/>
        <v>3.8576676051061196</v>
      </c>
      <c r="AW38" s="227">
        <f t="shared" si="4"/>
        <v>3.697285803550145</v>
      </c>
      <c r="AX38" s="224">
        <f t="shared" ref="AX38:BA42" si="6">0.97*((((5*($H$10*10000))/(((((VLOOKUP(AX$31,$I$5:$J$15,2))*$R38)*AX$30/2)+((($E$9*(1-0.088))+($E$16/$E$6))*(AX$30/COS(AX$31*PI()/180))/2)+$E$13)*(5/384)))^(1/4))/100)</f>
        <v>3.6908770955551704</v>
      </c>
      <c r="AY38" s="224">
        <f t="shared" si="6"/>
        <v>3.6771903483970569</v>
      </c>
      <c r="AZ38" s="224">
        <f t="shared" si="6"/>
        <v>3.6670414681946912</v>
      </c>
      <c r="BA38" s="224">
        <f t="shared" si="6"/>
        <v>3.7650943316093071</v>
      </c>
      <c r="BB38" s="224">
        <f t="shared" si="4"/>
        <v>3.6159068088093678</v>
      </c>
      <c r="BC38" s="226">
        <f t="shared" ref="BC38:BF42" si="7">0.97*((((5*($H$10*10000))/(((((VLOOKUP(BC$31,$I$5:$J$15,2))*$R38)*BC$30/2)+((($E$9*(1-0.088))+($E$16/$E$6))*(BC$30/COS(BC$31*PI()/180))/2)+$E$13)*(5/384)))^(1/4))/100)</f>
        <v>3.609599815739585</v>
      </c>
      <c r="BD38" s="228">
        <f t="shared" si="7"/>
        <v>3.5961314414424232</v>
      </c>
      <c r="BE38" s="229">
        <f t="shared" si="7"/>
        <v>3.5861454863622644</v>
      </c>
      <c r="BF38" s="230">
        <f t="shared" si="7"/>
        <v>3.6826605982179745</v>
      </c>
      <c r="BG38" s="227">
        <f t="shared" si="4"/>
        <v>3.5427624339428325</v>
      </c>
      <c r="BH38" s="226">
        <f t="shared" ref="BH38:BK42" si="8">0.97*((((5*($H$10*10000))/(((((VLOOKUP(BH$31,$I$5:$J$15,2))*$R38)*BH$30/2)+((($E$9*(1-0.088))+($E$16/$E$6))*(BH$30/COS(BH$31*PI()/180))/2)+$E$13)*(5/384)))^(1/4))/100)</f>
        <v>3.5365505270266624</v>
      </c>
      <c r="BI38" s="224">
        <f t="shared" si="8"/>
        <v>3.5232861570154861</v>
      </c>
      <c r="BJ38" s="224">
        <f t="shared" si="8"/>
        <v>3.5134522875860474</v>
      </c>
      <c r="BK38" s="224">
        <f t="shared" si="8"/>
        <v>3.6085276652075837</v>
      </c>
    </row>
    <row r="39" spans="3:63" ht="18" customHeight="1" x14ac:dyDescent="0.25">
      <c r="C39" s="74"/>
      <c r="D39" s="75"/>
      <c r="E39" s="70"/>
      <c r="F39" s="8"/>
      <c r="G39" s="7"/>
      <c r="H39" s="7"/>
      <c r="Q39" s="255"/>
      <c r="R39" s="209">
        <v>55</v>
      </c>
      <c r="S39" s="224">
        <f t="shared" ref="S39:AL42" si="9">0.97*((((5*($H$10*10000))/(((((VLOOKUP(S$31,$I$5:$J$15,2))*$R39)*S$30/2)+((($E$9*(1-0.088))+($E$16/$E$6))*(S$30/COS(S$31*PI()/180))/2)+$E$13)*(5/384)))^(1/4))/100)</f>
        <v>4.3873040474064808</v>
      </c>
      <c r="T39" s="224">
        <f t="shared" si="9"/>
        <v>4.3812674390261153</v>
      </c>
      <c r="U39" s="224">
        <f t="shared" si="9"/>
        <v>4.368339250375799</v>
      </c>
      <c r="V39" s="224">
        <f t="shared" si="9"/>
        <v>4.3587211864107482</v>
      </c>
      <c r="W39" s="224">
        <f t="shared" si="9"/>
        <v>4.4753835477922408</v>
      </c>
      <c r="X39" s="224">
        <f t="shared" si="9"/>
        <v>4.1780986944930572</v>
      </c>
      <c r="Y39" s="226">
        <f t="shared" si="9"/>
        <v>4.172188988001837</v>
      </c>
      <c r="Z39" s="231">
        <f t="shared" si="9"/>
        <v>4.1595363959295568</v>
      </c>
      <c r="AA39" s="224">
        <f t="shared" si="9"/>
        <v>4.1595363959295568</v>
      </c>
      <c r="AB39" s="232">
        <f t="shared" si="9"/>
        <v>4.2644591937441376</v>
      </c>
      <c r="AC39" s="227">
        <f t="shared" si="9"/>
        <v>4.0108494414739004</v>
      </c>
      <c r="AD39" s="224">
        <f t="shared" si="9"/>
        <v>4.0050683983066904</v>
      </c>
      <c r="AE39" s="224">
        <f t="shared" si="9"/>
        <v>3.9926938805618906</v>
      </c>
      <c r="AF39" s="224">
        <f t="shared" si="9"/>
        <v>3.9834932957027345</v>
      </c>
      <c r="AG39" s="224">
        <f t="shared" si="9"/>
        <v>4.0954206151797621</v>
      </c>
      <c r="AH39" s="224">
        <f t="shared" si="9"/>
        <v>3.8724891611428891</v>
      </c>
      <c r="AI39" s="226">
        <f t="shared" si="9"/>
        <v>3.8668306697858692</v>
      </c>
      <c r="AJ39" s="231">
        <f t="shared" si="9"/>
        <v>3.8547203613794228</v>
      </c>
      <c r="AK39" s="224">
        <f t="shared" si="9"/>
        <v>3.8457178709260602</v>
      </c>
      <c r="AL39" s="232">
        <f t="shared" si="9"/>
        <v>3.955333297448195</v>
      </c>
      <c r="AM39" s="227">
        <f t="shared" si="4"/>
        <v>3.7551191332510929</v>
      </c>
      <c r="AN39" s="224">
        <f t="shared" si="4"/>
        <v>3.749574873700352</v>
      </c>
      <c r="AO39" s="224">
        <f t="shared" si="4"/>
        <v>3.7377104614260306</v>
      </c>
      <c r="AP39" s="224">
        <f t="shared" si="4"/>
        <v>3.7288920065892186</v>
      </c>
      <c r="AQ39" s="224">
        <f t="shared" si="4"/>
        <v>3.8363404366648148</v>
      </c>
      <c r="AR39" s="224">
        <f t="shared" si="4"/>
        <v>3.6536241295976128</v>
      </c>
      <c r="AS39" s="226">
        <f t="shared" si="5"/>
        <v>3.6481855728840209</v>
      </c>
      <c r="AT39" s="231">
        <f t="shared" si="5"/>
        <v>3.6365484600916913</v>
      </c>
      <c r="AU39" s="224">
        <f t="shared" si="5"/>
        <v>3.6278999154757336</v>
      </c>
      <c r="AV39" s="232">
        <f t="shared" si="5"/>
        <v>3.7333355249357201</v>
      </c>
      <c r="AW39" s="227">
        <f t="shared" si="4"/>
        <v>3.5645145034066625</v>
      </c>
      <c r="AX39" s="224">
        <f t="shared" si="6"/>
        <v>3.5591736202936235</v>
      </c>
      <c r="AY39" s="224">
        <f t="shared" si="6"/>
        <v>3.5477463817066539</v>
      </c>
      <c r="AZ39" s="224">
        <f t="shared" si="6"/>
        <v>3.5392545822180335</v>
      </c>
      <c r="BA39" s="224">
        <f t="shared" si="6"/>
        <v>3.6428251300668109</v>
      </c>
      <c r="BB39" s="224">
        <f t="shared" si="4"/>
        <v>3.4853105111500917</v>
      </c>
      <c r="BC39" s="226">
        <f t="shared" si="7"/>
        <v>3.4800599905298619</v>
      </c>
      <c r="BD39" s="231">
        <f t="shared" si="7"/>
        <v>3.4688268040631955</v>
      </c>
      <c r="BE39" s="224">
        <f t="shared" si="7"/>
        <v>3.4604798345859349</v>
      </c>
      <c r="BF39" s="232">
        <f t="shared" si="7"/>
        <v>3.5623212971235541</v>
      </c>
      <c r="BG39" s="227">
        <f t="shared" si="4"/>
        <v>3.4141912240882468</v>
      </c>
      <c r="BH39" s="226">
        <f t="shared" si="8"/>
        <v>3.4090244994383094</v>
      </c>
      <c r="BI39" s="224">
        <f t="shared" si="8"/>
        <v>3.3979711813020792</v>
      </c>
      <c r="BJ39" s="224">
        <f t="shared" si="8"/>
        <v>3.3897583838680632</v>
      </c>
      <c r="BK39" s="224">
        <f t="shared" si="8"/>
        <v>3.489993753788764</v>
      </c>
    </row>
    <row r="40" spans="3:63" ht="18" customHeight="1" x14ac:dyDescent="0.25">
      <c r="C40" s="74"/>
      <c r="D40" s="75"/>
      <c r="E40" s="70"/>
      <c r="F40" s="8"/>
      <c r="G40" s="7"/>
      <c r="H40" s="7"/>
      <c r="Q40" s="255"/>
      <c r="R40" s="209">
        <v>65</v>
      </c>
      <c r="S40" s="224">
        <f t="shared" si="9"/>
        <v>4.2600655316788805</v>
      </c>
      <c r="T40" s="224">
        <f t="shared" si="9"/>
        <v>4.2548529669611215</v>
      </c>
      <c r="U40" s="224">
        <f t="shared" si="9"/>
        <v>4.2436762342467178</v>
      </c>
      <c r="V40" s="224">
        <f t="shared" si="9"/>
        <v>4.2353494360972315</v>
      </c>
      <c r="W40" s="224">
        <f t="shared" si="9"/>
        <v>4.3574593632749004</v>
      </c>
      <c r="X40" s="224">
        <f t="shared" si="4"/>
        <v>4.0537689112496658</v>
      </c>
      <c r="Y40" s="226">
        <f t="shared" si="4"/>
        <v>4.048685655303359</v>
      </c>
      <c r="Z40" s="231">
        <f t="shared" si="4"/>
        <v>4.0377887813923392</v>
      </c>
      <c r="AA40" s="224">
        <f t="shared" si="4"/>
        <v>4.0377887813923392</v>
      </c>
      <c r="AB40" s="232">
        <f t="shared" si="4"/>
        <v>4.1488924463218337</v>
      </c>
      <c r="AC40" s="227">
        <f t="shared" si="4"/>
        <v>3.8893856951475749</v>
      </c>
      <c r="AD40" s="224">
        <f t="shared" si="4"/>
        <v>3.884426509152489</v>
      </c>
      <c r="AE40" s="224">
        <f t="shared" si="4"/>
        <v>3.8737973603805029</v>
      </c>
      <c r="AF40" s="224">
        <f t="shared" si="4"/>
        <v>3.8658822988001074</v>
      </c>
      <c r="AG40" s="224">
        <f t="shared" si="4"/>
        <v>3.9822865933463238</v>
      </c>
      <c r="AH40" s="224">
        <f t="shared" si="4"/>
        <v>3.7537149716174487</v>
      </c>
      <c r="AI40" s="226">
        <f t="shared" si="4"/>
        <v>3.7488705524487775</v>
      </c>
      <c r="AJ40" s="231">
        <f t="shared" si="4"/>
        <v>3.7384886490671931</v>
      </c>
      <c r="AK40" s="224">
        <f t="shared" si="4"/>
        <v>3.7307588119166817</v>
      </c>
      <c r="AL40" s="232">
        <f t="shared" si="4"/>
        <v>3.8445372535275686</v>
      </c>
      <c r="AM40" s="227">
        <f t="shared" si="4"/>
        <v>3.6388288503061981</v>
      </c>
      <c r="AN40" s="224">
        <f t="shared" si="4"/>
        <v>3.6340894606277225</v>
      </c>
      <c r="AO40" s="224">
        <f t="shared" si="4"/>
        <v>3.6239335884738204</v>
      </c>
      <c r="AP40" s="224">
        <f t="shared" si="4"/>
        <v>3.6163728754469751</v>
      </c>
      <c r="AQ40" s="224">
        <f t="shared" si="4"/>
        <v>3.7277356023931092</v>
      </c>
      <c r="AR40" s="224">
        <f t="shared" si="4"/>
        <v>3.5396177887593501</v>
      </c>
      <c r="AS40" s="226">
        <f t="shared" si="5"/>
        <v>3.5349743639283373</v>
      </c>
      <c r="AT40" s="231">
        <f t="shared" si="5"/>
        <v>3.5250248643213475</v>
      </c>
      <c r="AU40" s="224">
        <f t="shared" si="5"/>
        <v>3.5176184336940972</v>
      </c>
      <c r="AV40" s="232">
        <f t="shared" si="5"/>
        <v>3.6267658530760842</v>
      </c>
      <c r="AW40" s="227">
        <f t="shared" si="4"/>
        <v>3.4526088747094335</v>
      </c>
      <c r="AX40" s="224">
        <f t="shared" si="6"/>
        <v>3.4480533050195481</v>
      </c>
      <c r="AY40" s="224">
        <f t="shared" si="6"/>
        <v>3.4382926358662123</v>
      </c>
      <c r="AZ40" s="224">
        <f t="shared" si="6"/>
        <v>3.4310272836231301</v>
      </c>
      <c r="BA40" s="224">
        <f t="shared" si="6"/>
        <v>3.5381411217870928</v>
      </c>
      <c r="BB40" s="224">
        <f t="shared" si="4"/>
        <v>3.3753414916742153</v>
      </c>
      <c r="BC40" s="226">
        <f t="shared" si="7"/>
        <v>3.3708666238827258</v>
      </c>
      <c r="BD40" s="231">
        <f t="shared" si="7"/>
        <v>3.3612793380992048</v>
      </c>
      <c r="BE40" s="224">
        <f t="shared" si="7"/>
        <v>3.3541434599372502</v>
      </c>
      <c r="BF40" s="232">
        <f t="shared" si="7"/>
        <v>3.4593854038875893</v>
      </c>
      <c r="BG40" s="227">
        <f t="shared" si="4"/>
        <v>3.3060130718578584</v>
      </c>
      <c r="BH40" s="226">
        <f t="shared" si="8"/>
        <v>3.3016126202019698</v>
      </c>
      <c r="BI40" s="224">
        <f t="shared" si="8"/>
        <v>3.2921851601300345</v>
      </c>
      <c r="BJ40" s="224">
        <f t="shared" si="8"/>
        <v>3.2851685852620771</v>
      </c>
      <c r="BK40" s="224">
        <f t="shared" si="8"/>
        <v>3.3886815780054249</v>
      </c>
    </row>
    <row r="41" spans="3:63" ht="18" customHeight="1" x14ac:dyDescent="0.25">
      <c r="C41" s="74"/>
      <c r="D41" s="75"/>
      <c r="E41" s="70"/>
      <c r="F41" s="8"/>
      <c r="G41" s="7"/>
      <c r="H41" s="7"/>
      <c r="Q41" s="255"/>
      <c r="R41" s="209">
        <v>90</v>
      </c>
      <c r="S41" s="224">
        <f t="shared" si="9"/>
        <v>4.0069512748239609</v>
      </c>
      <c r="T41" s="224">
        <f t="shared" si="9"/>
        <v>4.0031112959005535</v>
      </c>
      <c r="U41" s="224">
        <f t="shared" si="9"/>
        <v>3.9948604820004672</v>
      </c>
      <c r="V41" s="224">
        <f t="shared" si="9"/>
        <v>3.9886983395414188</v>
      </c>
      <c r="W41" s="224">
        <f t="shared" si="9"/>
        <v>4.1183460907950913</v>
      </c>
      <c r="X41" s="224">
        <f t="shared" si="4"/>
        <v>3.8077716976632021</v>
      </c>
      <c r="Y41" s="226">
        <f t="shared" si="4"/>
        <v>3.8040520405575906</v>
      </c>
      <c r="Z41" s="231">
        <f t="shared" si="4"/>
        <v>3.7960609212479017</v>
      </c>
      <c r="AA41" s="224">
        <f t="shared" si="4"/>
        <v>3.7960609212479017</v>
      </c>
      <c r="AB41" s="232">
        <f t="shared" si="4"/>
        <v>3.9158307938332588</v>
      </c>
      <c r="AC41" s="227">
        <f t="shared" si="4"/>
        <v>3.6499567610439145</v>
      </c>
      <c r="AD41" s="224">
        <f t="shared" si="4"/>
        <v>3.6463447058953982</v>
      </c>
      <c r="AE41" s="224">
        <f t="shared" si="4"/>
        <v>3.6385855308899155</v>
      </c>
      <c r="AF41" s="224">
        <f t="shared" si="4"/>
        <v>3.6327922603718745</v>
      </c>
      <c r="AG41" s="224">
        <f t="shared" si="4"/>
        <v>3.7549936664731987</v>
      </c>
      <c r="AH41" s="224">
        <f t="shared" si="4"/>
        <v>3.5202300892070943</v>
      </c>
      <c r="AI41" s="226">
        <f t="shared" si="4"/>
        <v>3.5167136129788568</v>
      </c>
      <c r="AJ41" s="231">
        <f t="shared" si="4"/>
        <v>3.5091603072219617</v>
      </c>
      <c r="AK41" s="224">
        <f t="shared" si="4"/>
        <v>3.503521235582264</v>
      </c>
      <c r="AL41" s="232">
        <f t="shared" si="4"/>
        <v>3.6225615200005588</v>
      </c>
      <c r="AM41" s="227">
        <f t="shared" si="4"/>
        <v>3.4107070890273032</v>
      </c>
      <c r="AN41" s="224">
        <f t="shared" si="4"/>
        <v>3.407275788370093</v>
      </c>
      <c r="AO41" s="224">
        <f t="shared" si="4"/>
        <v>3.3999058490551111</v>
      </c>
      <c r="AP41" s="224">
        <f t="shared" ref="AN41:AQ42" si="10">0.97*((((5*($H$10*10000))/(((((VLOOKUP(AP$31,$I$5:$J$15,2))*$R41)*AP$30/2)+((($E$9*(1-0.088))+($E$16/$E$6))*(AP$30/COS(AP$31*PI()/180))/2)+$E$13)*(5/384)))^(1/4))/100)</f>
        <v>3.394404037543147</v>
      </c>
      <c r="AQ41" s="224">
        <f t="shared" si="10"/>
        <v>3.5106149389657602</v>
      </c>
      <c r="AR41" s="224">
        <f t="shared" si="4"/>
        <v>3.3163476547154125</v>
      </c>
      <c r="AS41" s="226">
        <f t="shared" si="5"/>
        <v>3.3129927255904148</v>
      </c>
      <c r="AT41" s="231">
        <f t="shared" si="5"/>
        <v>3.3057871381075783</v>
      </c>
      <c r="AU41" s="224">
        <f t="shared" si="5"/>
        <v>3.3004082990758223</v>
      </c>
      <c r="AV41" s="232">
        <f t="shared" si="5"/>
        <v>3.414074290384784</v>
      </c>
      <c r="AW41" s="227">
        <f t="shared" si="4"/>
        <v>3.2337475649443927</v>
      </c>
      <c r="AX41" s="224">
        <f t="shared" si="6"/>
        <v>3.2304615749326229</v>
      </c>
      <c r="AY41" s="224">
        <f t="shared" si="6"/>
        <v>3.2234043029199553</v>
      </c>
      <c r="AZ41" s="224">
        <f t="shared" si="6"/>
        <v>3.2181364005916926</v>
      </c>
      <c r="BA41" s="224">
        <f t="shared" si="6"/>
        <v>3.329499695524297</v>
      </c>
      <c r="BB41" s="224">
        <f t="shared" si="4"/>
        <v>3.1605068707847996</v>
      </c>
      <c r="BC41" s="226">
        <f t="shared" si="7"/>
        <v>3.1572835168951667</v>
      </c>
      <c r="BD41" s="231">
        <f t="shared" si="7"/>
        <v>3.1503609703897091</v>
      </c>
      <c r="BE41" s="224">
        <f t="shared" si="7"/>
        <v>3.1451938134865332</v>
      </c>
      <c r="BF41" s="232">
        <f t="shared" si="7"/>
        <v>3.254461056463632</v>
      </c>
      <c r="BG41" s="227">
        <f t="shared" si="4"/>
        <v>3.0948745570295024</v>
      </c>
      <c r="BH41" s="226">
        <f t="shared" si="8"/>
        <v>3.0917084564539556</v>
      </c>
      <c r="BI41" s="224">
        <f t="shared" si="8"/>
        <v>3.0849090355796038</v>
      </c>
      <c r="BJ41" s="224">
        <f t="shared" si="8"/>
        <v>3.0798339305716875</v>
      </c>
      <c r="BK41" s="224">
        <f t="shared" si="8"/>
        <v>3.1871823877983854</v>
      </c>
    </row>
    <row r="42" spans="3:63" ht="18" customHeight="1" thickBot="1" x14ac:dyDescent="0.35">
      <c r="C42" s="74"/>
      <c r="D42" s="74"/>
      <c r="E42" s="159"/>
      <c r="F42" s="6"/>
      <c r="G42" s="7"/>
      <c r="H42" s="7"/>
      <c r="Q42" s="256"/>
      <c r="R42" s="225">
        <v>140</v>
      </c>
      <c r="S42" s="224">
        <f t="shared" si="9"/>
        <v>3.6612569320151436</v>
      </c>
      <c r="T42" s="224">
        <f t="shared" si="9"/>
        <v>3.6588094210692454</v>
      </c>
      <c r="U42" s="224">
        <f t="shared" si="9"/>
        <v>3.6535385440257691</v>
      </c>
      <c r="V42" s="224">
        <f t="shared" si="9"/>
        <v>3.6495912920147422</v>
      </c>
      <c r="W42" s="224">
        <f t="shared" si="9"/>
        <v>3.7832784024578898</v>
      </c>
      <c r="X42" s="224">
        <f t="shared" si="4"/>
        <v>3.4741723690562432</v>
      </c>
      <c r="Y42" s="226">
        <f t="shared" si="4"/>
        <v>3.4718187797171196</v>
      </c>
      <c r="Z42" s="233">
        <f t="shared" si="4"/>
        <v>3.4667505268643417</v>
      </c>
      <c r="AA42" s="234">
        <f t="shared" si="4"/>
        <v>3.4667505268643417</v>
      </c>
      <c r="AB42" s="235">
        <f t="shared" si="4"/>
        <v>3.5916499422094126</v>
      </c>
      <c r="AC42" s="227">
        <f t="shared" si="4"/>
        <v>3.326845813857866</v>
      </c>
      <c r="AD42" s="224">
        <f t="shared" si="4"/>
        <v>3.3245717018533112</v>
      </c>
      <c r="AE42" s="224">
        <f t="shared" si="4"/>
        <v>3.3196748322661067</v>
      </c>
      <c r="AF42" s="224">
        <f t="shared" si="4"/>
        <v>3.3160081849706713</v>
      </c>
      <c r="AG42" s="224">
        <f t="shared" si="4"/>
        <v>3.4404478463825288</v>
      </c>
      <c r="AH42" s="224">
        <f t="shared" si="4"/>
        <v>3.2062618082981875</v>
      </c>
      <c r="AI42" s="226">
        <f t="shared" si="4"/>
        <v>3.2040559106143669</v>
      </c>
      <c r="AJ42" s="233">
        <f t="shared" si="4"/>
        <v>3.1993060934434134</v>
      </c>
      <c r="AK42" s="234">
        <f t="shared" si="4"/>
        <v>3.195749702890458</v>
      </c>
      <c r="AL42" s="235">
        <f t="shared" si="4"/>
        <v>3.3165207284761022</v>
      </c>
      <c r="AM42" s="227">
        <f t="shared" si="4"/>
        <v>3.1047830081872068</v>
      </c>
      <c r="AN42" s="224">
        <f t="shared" si="10"/>
        <v>3.102636487826917</v>
      </c>
      <c r="AO42" s="224">
        <f t="shared" si="10"/>
        <v>3.0980146463866718</v>
      </c>
      <c r="AP42" s="224">
        <f t="shared" si="10"/>
        <v>3.0945541857672101</v>
      </c>
      <c r="AQ42" s="224">
        <f t="shared" si="10"/>
        <v>3.2121216967207649</v>
      </c>
      <c r="AR42" s="224">
        <f t="shared" si="4"/>
        <v>3.0175699270776986</v>
      </c>
      <c r="AS42" s="226">
        <f t="shared" si="5"/>
        <v>3.0154757417264544</v>
      </c>
      <c r="AT42" s="233">
        <f t="shared" si="5"/>
        <v>3.010966680563584</v>
      </c>
      <c r="AU42" s="234">
        <f t="shared" si="5"/>
        <v>3.0075907441449661</v>
      </c>
      <c r="AV42" s="235">
        <f t="shared" si="5"/>
        <v>3.1223280765119044</v>
      </c>
      <c r="AW42" s="227">
        <f t="shared" si="4"/>
        <v>2.9413756197753584</v>
      </c>
      <c r="AX42" s="224">
        <f t="shared" si="6"/>
        <v>2.9393280626575109</v>
      </c>
      <c r="AY42" s="224">
        <f t="shared" si="6"/>
        <v>2.9349194720813592</v>
      </c>
      <c r="AZ42" s="224">
        <f t="shared" si="6"/>
        <v>2.9316188237696972</v>
      </c>
      <c r="BA42" s="224">
        <f t="shared" si="6"/>
        <v>3.043830053450602</v>
      </c>
      <c r="BB42" s="224">
        <f t="shared" si="4"/>
        <v>2.8739230579713753</v>
      </c>
      <c r="BC42" s="226">
        <f t="shared" si="7"/>
        <v>2.8719174315013714</v>
      </c>
      <c r="BD42" s="233">
        <f t="shared" si="7"/>
        <v>2.8675991811521175</v>
      </c>
      <c r="BE42" s="234">
        <f t="shared" si="7"/>
        <v>2.8643662222337571</v>
      </c>
      <c r="BF42" s="235">
        <f t="shared" si="7"/>
        <v>2.9743026026135237</v>
      </c>
      <c r="BG42" s="227">
        <f t="shared" si="4"/>
        <v>2.8135579928490388</v>
      </c>
      <c r="BH42" s="226">
        <f t="shared" si="8"/>
        <v>2.8115903752658928</v>
      </c>
      <c r="BI42" s="224">
        <f t="shared" si="8"/>
        <v>2.8073540094592477</v>
      </c>
      <c r="BJ42" s="224">
        <f t="shared" si="8"/>
        <v>2.8041823988139885</v>
      </c>
      <c r="BK42" s="224">
        <f t="shared" si="8"/>
        <v>2.9120543054363508</v>
      </c>
    </row>
    <row r="43" spans="3:63" ht="18" customHeight="1" thickBot="1" x14ac:dyDescent="0.35">
      <c r="C43" s="74"/>
      <c r="D43" s="75"/>
      <c r="E43" s="70"/>
      <c r="F43" s="6"/>
      <c r="G43" s="7"/>
      <c r="H43" s="7"/>
      <c r="Q43" s="150" t="s">
        <v>70</v>
      </c>
      <c r="R43" s="165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</row>
    <row r="44" spans="3:63" ht="18" hidden="1" customHeight="1" x14ac:dyDescent="0.3">
      <c r="C44" s="160">
        <v>3</v>
      </c>
      <c r="D44" s="161" t="s">
        <v>44</v>
      </c>
      <c r="E44" s="162">
        <f>1*((((5*($H$11*10000))/($E24*(5/384)))^(1/4))/100)</f>
        <v>4.6483590370563812</v>
      </c>
      <c r="F44" s="6"/>
      <c r="G44" s="7"/>
      <c r="H44" s="7"/>
      <c r="Q44" s="251" t="s">
        <v>48</v>
      </c>
      <c r="R44" s="183">
        <v>45</v>
      </c>
      <c r="S44" s="115">
        <f>(((5*($H$11*10000))/(((((VLOOKUP(S$31,$I$5:$J$15,2))*$R44)*S$30/2)+((($E$9*(1-0.088))+($E$15/$E$6))*(S$30/COS(S$31*PI()/180))/2)+$E$14)*(5/384)))^(1/4))/100</f>
        <v>5.014289782924279</v>
      </c>
      <c r="T44" s="113">
        <f t="shared" ref="T44:BK48" si="11">(((5*($H$11*10000))/(((((VLOOKUP(T$31,$I$5:$J$15,2))*$R44)*T$30/2)+((($E$9*(1-0.088))+($E$15/$E$6))*(T$30/COS(T$31*PI()/180))/2)+$E$14)*(5/384)))^(1/4))/100</f>
        <v>5.0099089922401925</v>
      </c>
      <c r="U44" s="113">
        <f t="shared" si="11"/>
        <v>5.000489889590555</v>
      </c>
      <c r="V44" s="113"/>
      <c r="W44" s="113">
        <f t="shared" si="11"/>
        <v>5.1124158352363631</v>
      </c>
      <c r="X44" s="113">
        <f t="shared" si="11"/>
        <v>4.8150613076891462</v>
      </c>
      <c r="Y44" s="113">
        <f t="shared" si="11"/>
        <v>4.8105907170933229</v>
      </c>
      <c r="Z44" s="113">
        <f t="shared" si="11"/>
        <v>4.8009826768573438</v>
      </c>
      <c r="AA44" s="113"/>
      <c r="AB44" s="113">
        <f t="shared" si="11"/>
        <v>4.9155278598693277</v>
      </c>
      <c r="AC44" s="113">
        <f t="shared" si="11"/>
        <v>4.6500241214852913</v>
      </c>
      <c r="AD44" s="113">
        <f t="shared" si="11"/>
        <v>4.6455183515304688</v>
      </c>
      <c r="AE44" s="113">
        <f t="shared" si="11"/>
        <v>4.6358377883970352</v>
      </c>
      <c r="AF44" s="116"/>
      <c r="AG44" s="116">
        <f t="shared" si="11"/>
        <v>4.7515281428864267</v>
      </c>
      <c r="AH44" s="112">
        <f t="shared" si="11"/>
        <v>4.5098827560371788</v>
      </c>
      <c r="AI44" s="113">
        <f t="shared" si="11"/>
        <v>4.5053721786899459</v>
      </c>
      <c r="AJ44" s="113">
        <f t="shared" si="11"/>
        <v>4.4956836607088126</v>
      </c>
      <c r="AK44" s="116"/>
      <c r="AL44" s="114">
        <f t="shared" si="11"/>
        <v>4.6116862261252525</v>
      </c>
      <c r="AM44" s="115">
        <f t="shared" si="11"/>
        <v>4.3886008559462333</v>
      </c>
      <c r="AN44" s="113">
        <f t="shared" si="11"/>
        <v>4.384103043433746</v>
      </c>
      <c r="AO44" s="113">
        <f t="shared" si="11"/>
        <v>4.3744438206659382</v>
      </c>
      <c r="AP44" s="116"/>
      <c r="AQ44" s="116">
        <f t="shared" si="11"/>
        <v>4.4902680374548503</v>
      </c>
      <c r="AR44" s="112">
        <f t="shared" si="11"/>
        <v>4.2820516183989135</v>
      </c>
      <c r="AS44" s="113">
        <f t="shared" si="11"/>
        <v>4.2775769475994396</v>
      </c>
      <c r="AT44" s="113">
        <f t="shared" si="11"/>
        <v>4.2679689394439295</v>
      </c>
      <c r="AU44" s="116"/>
      <c r="AV44" s="114">
        <f t="shared" si="11"/>
        <v>4.3833188427011942</v>
      </c>
      <c r="AW44" s="115">
        <f t="shared" si="11"/>
        <v>4.1872975740475287</v>
      </c>
      <c r="AX44" s="113">
        <f t="shared" si="11"/>
        <v>4.1828521816169033</v>
      </c>
      <c r="AY44" s="113">
        <f t="shared" si="11"/>
        <v>4.1733082884192036</v>
      </c>
      <c r="AZ44" s="116"/>
      <c r="BA44" s="116">
        <f t="shared" si="11"/>
        <v>4.2880038318421896</v>
      </c>
      <c r="BB44" s="112">
        <f t="shared" si="11"/>
        <v>4.1021786998223284</v>
      </c>
      <c r="BC44" s="113">
        <f t="shared" si="11"/>
        <v>4.0977661330950061</v>
      </c>
      <c r="BD44" s="113">
        <f t="shared" si="11"/>
        <v>4.0882937574622762</v>
      </c>
      <c r="BE44" s="116"/>
      <c r="BF44" s="114">
        <f t="shared" si="11"/>
        <v>4.2022264783169456</v>
      </c>
      <c r="BG44" s="115">
        <f t="shared" si="11"/>
        <v>4.0250635190291746</v>
      </c>
      <c r="BH44" s="113">
        <f t="shared" si="11"/>
        <v>4.0206857016694082</v>
      </c>
      <c r="BI44" s="113">
        <f t="shared" si="11"/>
        <v>4.0112888055332512</v>
      </c>
      <c r="BJ44" s="116"/>
      <c r="BK44" s="114">
        <f t="shared" si="11"/>
        <v>4.1243956772285797</v>
      </c>
    </row>
    <row r="45" spans="3:63" ht="18" hidden="1" customHeight="1" x14ac:dyDescent="0.3">
      <c r="C45" s="74"/>
      <c r="D45" s="168" t="s">
        <v>57</v>
      </c>
      <c r="E45" s="70"/>
      <c r="F45" s="6"/>
      <c r="G45" s="7"/>
      <c r="H45" s="7"/>
      <c r="Q45" s="252"/>
      <c r="R45" s="184">
        <v>55</v>
      </c>
      <c r="S45" s="120">
        <f t="shared" ref="S45:AL48" si="12">(((5*($H$11*10000))/(((((VLOOKUP(S$31,$I$5:$J$15,2))*$R45)*S$30/2)+((($E$9*(1-0.088))+($E$15/$E$6))*(S$30/COS(S$31*PI()/180))/2)+$E$14)*(5/384)))^(1/4))/100</f>
        <v>4.8616095675383209</v>
      </c>
      <c r="T45" s="118">
        <f t="shared" si="12"/>
        <v>4.8578553793999859</v>
      </c>
      <c r="U45" s="118">
        <f t="shared" si="12"/>
        <v>4.8497770852953552</v>
      </c>
      <c r="V45" s="118"/>
      <c r="W45" s="118">
        <f t="shared" si="12"/>
        <v>4.971197139441629</v>
      </c>
      <c r="X45" s="118">
        <f t="shared" si="12"/>
        <v>4.6599494167792548</v>
      </c>
      <c r="Y45" s="118">
        <f t="shared" si="12"/>
        <v>4.6561528987350025</v>
      </c>
      <c r="Z45" s="118">
        <f t="shared" si="12"/>
        <v>4.6479862502696445</v>
      </c>
      <c r="AA45" s="118"/>
      <c r="AB45" s="118">
        <f t="shared" si="12"/>
        <v>4.7711380989036218</v>
      </c>
      <c r="AC45" s="118">
        <f t="shared" si="12"/>
        <v>4.4942069948819672</v>
      </c>
      <c r="AD45" s="118">
        <f t="shared" si="12"/>
        <v>4.4904060434201618</v>
      </c>
      <c r="AE45" s="118">
        <f t="shared" si="12"/>
        <v>4.4822318539149402</v>
      </c>
      <c r="AF45" s="121"/>
      <c r="AG45" s="121">
        <f t="shared" si="12"/>
        <v>4.6057945029861829</v>
      </c>
      <c r="AH45" s="117">
        <f t="shared" si="12"/>
        <v>4.3542935638706233</v>
      </c>
      <c r="AI45" s="118">
        <f t="shared" si="12"/>
        <v>4.3505079477743802</v>
      </c>
      <c r="AJ45" s="118">
        <f t="shared" si="12"/>
        <v>4.3423682523372937</v>
      </c>
      <c r="AK45" s="121"/>
      <c r="AL45" s="119">
        <f t="shared" si="12"/>
        <v>4.4656361017321302</v>
      </c>
      <c r="AM45" s="120">
        <f t="shared" si="11"/>
        <v>4.2337620941378065</v>
      </c>
      <c r="AN45" s="118">
        <f t="shared" si="11"/>
        <v>4.2300024045554636</v>
      </c>
      <c r="AO45" s="118">
        <f t="shared" si="11"/>
        <v>4.2219196394033762</v>
      </c>
      <c r="AP45" s="121"/>
      <c r="AQ45" s="121">
        <f t="shared" si="11"/>
        <v>4.3445032356825406</v>
      </c>
      <c r="AR45" s="117">
        <f t="shared" si="11"/>
        <v>4.1282591455875073</v>
      </c>
      <c r="AS45" s="118">
        <f t="shared" si="11"/>
        <v>4.1245310189392335</v>
      </c>
      <c r="AT45" s="118">
        <f t="shared" si="11"/>
        <v>4.1165170576461314</v>
      </c>
      <c r="AU45" s="121"/>
      <c r="AV45" s="119">
        <f t="shared" si="11"/>
        <v>4.2382001166240437</v>
      </c>
      <c r="AW45" s="120">
        <f t="shared" si="11"/>
        <v>4.034716165602819</v>
      </c>
      <c r="AX45" s="118">
        <f t="shared" si="11"/>
        <v>4.0310224382349835</v>
      </c>
      <c r="AY45" s="118">
        <f t="shared" si="11"/>
        <v>4.023083196189809</v>
      </c>
      <c r="AZ45" s="121"/>
      <c r="BA45" s="121">
        <f t="shared" si="11"/>
        <v>4.1437488155064832</v>
      </c>
      <c r="BB45" s="117">
        <f t="shared" si="11"/>
        <v>3.9508946702094345</v>
      </c>
      <c r="BC45" s="118">
        <f t="shared" si="11"/>
        <v>3.9472365453980616</v>
      </c>
      <c r="BD45" s="118">
        <f t="shared" si="11"/>
        <v>3.9393744704743443</v>
      </c>
      <c r="BE45" s="121"/>
      <c r="BF45" s="119">
        <f t="shared" si="11"/>
        <v>4.0589647261771287</v>
      </c>
      <c r="BG45" s="120">
        <f t="shared" si="11"/>
        <v>3.8751150772614857</v>
      </c>
      <c r="BH45" s="118">
        <f t="shared" si="11"/>
        <v>3.8714927873190663</v>
      </c>
      <c r="BI45" s="118">
        <f t="shared" si="11"/>
        <v>3.8637082711348452</v>
      </c>
      <c r="BJ45" s="121"/>
      <c r="BK45" s="119">
        <f t="shared" si="11"/>
        <v>3.9822010421731902</v>
      </c>
    </row>
    <row r="46" spans="3:63" ht="18" hidden="1" customHeight="1" x14ac:dyDescent="0.3">
      <c r="C46" s="74"/>
      <c r="D46" s="75"/>
      <c r="E46" s="70"/>
      <c r="F46" s="6"/>
      <c r="G46" s="7"/>
      <c r="H46" s="7"/>
      <c r="Q46" s="252"/>
      <c r="R46" s="184">
        <v>65</v>
      </c>
      <c r="S46" s="120">
        <f t="shared" si="12"/>
        <v>4.7296656642512831</v>
      </c>
      <c r="T46" s="118">
        <f t="shared" si="11"/>
        <v>4.7263933486922873</v>
      </c>
      <c r="U46" s="118">
        <f t="shared" si="11"/>
        <v>4.7193474976188279</v>
      </c>
      <c r="V46" s="118"/>
      <c r="W46" s="118">
        <f t="shared" si="11"/>
        <v>4.8475528857859507</v>
      </c>
      <c r="X46" s="118">
        <f t="shared" si="11"/>
        <v>4.526987481930008</v>
      </c>
      <c r="Y46" s="118">
        <f t="shared" si="11"/>
        <v>4.5237018222573475</v>
      </c>
      <c r="Z46" s="118">
        <f t="shared" si="11"/>
        <v>4.5166291282585327</v>
      </c>
      <c r="AA46" s="118"/>
      <c r="AB46" s="118">
        <f t="shared" si="11"/>
        <v>4.645738376737075</v>
      </c>
      <c r="AC46" s="118">
        <f t="shared" si="11"/>
        <v>4.361430628155901</v>
      </c>
      <c r="AD46" s="118">
        <f t="shared" si="11"/>
        <v>4.3581581591466296</v>
      </c>
      <c r="AE46" s="118">
        <f t="shared" si="11"/>
        <v>4.3511152191061564</v>
      </c>
      <c r="AF46" s="121"/>
      <c r="AG46" s="121">
        <f t="shared" si="11"/>
        <v>4.4799823812759865</v>
      </c>
      <c r="AH46" s="117">
        <f t="shared" si="11"/>
        <v>4.2223102452656045</v>
      </c>
      <c r="AI46" s="118">
        <f t="shared" si="11"/>
        <v>4.2190638004936956</v>
      </c>
      <c r="AJ46" s="118">
        <f t="shared" si="11"/>
        <v>4.212077889715232</v>
      </c>
      <c r="AK46" s="121"/>
      <c r="AL46" s="119">
        <f t="shared" si="11"/>
        <v>4.3401286337036442</v>
      </c>
      <c r="AM46" s="120">
        <f t="shared" si="11"/>
        <v>4.1028831197153837</v>
      </c>
      <c r="AN46" s="118">
        <f t="shared" si="11"/>
        <v>4.0996688731411943</v>
      </c>
      <c r="AO46" s="118">
        <f t="shared" si="11"/>
        <v>4.0927530394978309</v>
      </c>
      <c r="AP46" s="121"/>
      <c r="AQ46" s="121">
        <f t="shared" si="11"/>
        <v>4.2196959675745074</v>
      </c>
      <c r="AR46" s="117">
        <f t="shared" si="11"/>
        <v>3.998638949223476</v>
      </c>
      <c r="AS46" s="118">
        <f t="shared" si="11"/>
        <v>3.9954596292404392</v>
      </c>
      <c r="AT46" s="118">
        <f t="shared" si="11"/>
        <v>3.9886195734474406</v>
      </c>
      <c r="AU46" s="121"/>
      <c r="AV46" s="119">
        <f t="shared" si="11"/>
        <v>4.1143125408986103</v>
      </c>
      <c r="AW46" s="120">
        <f t="shared" si="11"/>
        <v>3.906422387531399</v>
      </c>
      <c r="AX46" s="118">
        <f t="shared" si="11"/>
        <v>3.9032788667904765</v>
      </c>
      <c r="AY46" s="118">
        <f t="shared" si="11"/>
        <v>3.8965163413269139</v>
      </c>
      <c r="AZ46" s="121"/>
      <c r="BA46" s="121">
        <f t="shared" si="11"/>
        <v>4.0208994183636015</v>
      </c>
      <c r="BB46" s="117">
        <f t="shared" si="11"/>
        <v>3.8239455760804639</v>
      </c>
      <c r="BC46" s="118">
        <f t="shared" si="11"/>
        <v>3.8208377064348014</v>
      </c>
      <c r="BD46" s="118">
        <f t="shared" si="11"/>
        <v>3.814152298226416</v>
      </c>
      <c r="BE46" s="121"/>
      <c r="BF46" s="119">
        <f t="shared" si="11"/>
        <v>3.9372120718199306</v>
      </c>
      <c r="BG46" s="120">
        <f t="shared" si="11"/>
        <v>3.7495004824820537</v>
      </c>
      <c r="BH46" s="118">
        <f t="shared" si="11"/>
        <v>3.7464275536639131</v>
      </c>
      <c r="BI46" s="118">
        <f t="shared" si="11"/>
        <v>3.7398176619955086</v>
      </c>
      <c r="BJ46" s="121"/>
      <c r="BK46" s="119">
        <f t="shared" si="11"/>
        <v>3.8615673336530638</v>
      </c>
    </row>
    <row r="47" spans="3:63" ht="18" hidden="1" customHeight="1" x14ac:dyDescent="0.3">
      <c r="C47" s="74"/>
      <c r="D47" s="75"/>
      <c r="E47" s="70"/>
      <c r="F47" s="6"/>
      <c r="G47" s="7"/>
      <c r="H47" s="7"/>
      <c r="Q47" s="252"/>
      <c r="R47" s="184">
        <v>90</v>
      </c>
      <c r="S47" s="120">
        <f t="shared" si="12"/>
        <v>4.463653399345902</v>
      </c>
      <c r="T47" s="118">
        <f t="shared" si="11"/>
        <v>4.4612025845788086</v>
      </c>
      <c r="U47" s="118">
        <f t="shared" si="11"/>
        <v>4.4559196240210284</v>
      </c>
      <c r="V47" s="118"/>
      <c r="W47" s="118">
        <f t="shared" si="11"/>
        <v>4.5941229624449873</v>
      </c>
      <c r="X47" s="118">
        <f t="shared" si="11"/>
        <v>4.2615984642335505</v>
      </c>
      <c r="Y47" s="118">
        <f t="shared" si="11"/>
        <v>4.2591684555112064</v>
      </c>
      <c r="Z47" s="118">
        <f t="shared" si="11"/>
        <v>4.2539312174014734</v>
      </c>
      <c r="AA47" s="118"/>
      <c r="AB47" s="118">
        <f t="shared" si="11"/>
        <v>4.3913440723687858</v>
      </c>
      <c r="AC47" s="118">
        <f t="shared" si="11"/>
        <v>4.0983209723595655</v>
      </c>
      <c r="AD47" s="118">
        <f t="shared" si="11"/>
        <v>4.095922471090967</v>
      </c>
      <c r="AE47" s="118">
        <f t="shared" si="11"/>
        <v>4.090753751117707</v>
      </c>
      <c r="AF47" s="121"/>
      <c r="AG47" s="121">
        <f t="shared" si="11"/>
        <v>4.2266550379388823</v>
      </c>
      <c r="AH47" s="117">
        <f t="shared" si="11"/>
        <v>3.9621955373439319</v>
      </c>
      <c r="AI47" s="118">
        <f t="shared" si="11"/>
        <v>3.9598322081544057</v>
      </c>
      <c r="AJ47" s="118">
        <f t="shared" si="11"/>
        <v>3.9547397338959529</v>
      </c>
      <c r="AK47" s="121"/>
      <c r="AL47" s="119">
        <f t="shared" si="11"/>
        <v>4.088847897402192</v>
      </c>
      <c r="AM47" s="120">
        <f t="shared" si="11"/>
        <v>3.846042901161971</v>
      </c>
      <c r="AN47" s="118">
        <f t="shared" si="11"/>
        <v>3.8437153576921554</v>
      </c>
      <c r="AO47" s="118">
        <f t="shared" si="11"/>
        <v>3.8387003382238327</v>
      </c>
      <c r="AP47" s="121"/>
      <c r="AQ47" s="121">
        <f t="shared" si="11"/>
        <v>3.9709309206273478</v>
      </c>
      <c r="AR47" s="117">
        <f t="shared" si="11"/>
        <v>3.7451390800418611</v>
      </c>
      <c r="AS47" s="118">
        <f t="shared" si="11"/>
        <v>3.7428465665575494</v>
      </c>
      <c r="AT47" s="118">
        <f t="shared" si="11"/>
        <v>3.73790729463974</v>
      </c>
      <c r="AU47" s="121"/>
      <c r="AV47" s="119">
        <f t="shared" si="11"/>
        <v>3.868268463660649</v>
      </c>
      <c r="AW47" s="120">
        <f t="shared" si="11"/>
        <v>3.6562212988085956</v>
      </c>
      <c r="AX47" s="118">
        <f t="shared" si="11"/>
        <v>3.6539624568878581</v>
      </c>
      <c r="AY47" s="118">
        <f t="shared" si="11"/>
        <v>3.6490959487821821</v>
      </c>
      <c r="AZ47" s="121"/>
      <c r="BA47" s="121">
        <f t="shared" si="11"/>
        <v>3.7776397453811388</v>
      </c>
      <c r="BB47" s="117">
        <f t="shared" si="11"/>
        <v>3.5769480573779235</v>
      </c>
      <c r="BC47" s="118">
        <f t="shared" si="11"/>
        <v>3.5747212934006543</v>
      </c>
      <c r="BD47" s="118">
        <f t="shared" si="11"/>
        <v>3.5699240733894171</v>
      </c>
      <c r="BE47" s="121"/>
      <c r="BF47" s="119">
        <f t="shared" si="11"/>
        <v>3.6967223847495685</v>
      </c>
      <c r="BG47" s="120">
        <f t="shared" si="11"/>
        <v>3.5055860279701547</v>
      </c>
      <c r="BH47" s="118">
        <f t="shared" si="11"/>
        <v>3.5033896939544529</v>
      </c>
      <c r="BI47" s="118">
        <f t="shared" si="11"/>
        <v>3.4986581794144378</v>
      </c>
      <c r="BJ47" s="121"/>
      <c r="BK47" s="119">
        <f t="shared" si="11"/>
        <v>3.6237904815539208</v>
      </c>
    </row>
    <row r="48" spans="3:63" ht="18" hidden="1" customHeight="1" x14ac:dyDescent="0.25">
      <c r="C48" s="74"/>
      <c r="D48" s="74"/>
      <c r="E48" s="159"/>
      <c r="F48" s="8"/>
      <c r="G48" s="7"/>
      <c r="H48" s="7"/>
      <c r="Q48" s="253"/>
      <c r="R48" s="185">
        <v>140</v>
      </c>
      <c r="S48" s="125">
        <f t="shared" si="12"/>
        <v>4.0937840768222626</v>
      </c>
      <c r="T48" s="123">
        <f t="shared" si="11"/>
        <v>4.092193124591847</v>
      </c>
      <c r="U48" s="123">
        <f t="shared" si="11"/>
        <v>4.0887593364250669</v>
      </c>
      <c r="V48" s="123"/>
      <c r="W48" s="123">
        <f t="shared" si="11"/>
        <v>4.2336718735881629</v>
      </c>
      <c r="X48" s="123">
        <f t="shared" si="11"/>
        <v>3.8975244250156726</v>
      </c>
      <c r="Y48" s="123">
        <f t="shared" si="11"/>
        <v>3.8959689059624947</v>
      </c>
      <c r="Z48" s="123">
        <f t="shared" si="11"/>
        <v>3.8926118715820626</v>
      </c>
      <c r="AA48" s="123"/>
      <c r="AB48" s="123">
        <f t="shared" si="11"/>
        <v>4.0346275219885879</v>
      </c>
      <c r="AC48" s="123">
        <f t="shared" si="11"/>
        <v>3.7408029259809665</v>
      </c>
      <c r="AD48" s="123">
        <f t="shared" si="11"/>
        <v>3.7392826285439997</v>
      </c>
      <c r="AE48" s="123">
        <f t="shared" si="11"/>
        <v>3.7360017965890866</v>
      </c>
      <c r="AF48" s="126"/>
      <c r="AG48" s="126">
        <f t="shared" si="11"/>
        <v>3.8750281439393781</v>
      </c>
      <c r="AH48" s="122">
        <f t="shared" si="11"/>
        <v>3.6112573607292684</v>
      </c>
      <c r="AI48" s="123">
        <f t="shared" si="11"/>
        <v>3.6097702696840077</v>
      </c>
      <c r="AJ48" s="123">
        <f t="shared" si="11"/>
        <v>3.6065612340881601</v>
      </c>
      <c r="AK48" s="126"/>
      <c r="AL48" s="124">
        <f t="shared" si="11"/>
        <v>3.7427147228601996</v>
      </c>
      <c r="AM48" s="125">
        <f t="shared" si="11"/>
        <v>3.5014319249218384</v>
      </c>
      <c r="AN48" s="123">
        <f t="shared" si="11"/>
        <v>3.4999755900406013</v>
      </c>
      <c r="AO48" s="123">
        <f t="shared" si="11"/>
        <v>3.4968330264902989</v>
      </c>
      <c r="AP48" s="126"/>
      <c r="AQ48" s="126">
        <f t="shared" si="11"/>
        <v>3.6302939999080799</v>
      </c>
      <c r="AR48" s="122">
        <f t="shared" si="11"/>
        <v>3.4065062585301349</v>
      </c>
      <c r="AS48" s="123">
        <f t="shared" si="11"/>
        <v>3.4050782600690939</v>
      </c>
      <c r="AT48" s="123">
        <f t="shared" si="11"/>
        <v>3.401996922020051</v>
      </c>
      <c r="AU48" s="126"/>
      <c r="AV48" s="124">
        <f t="shared" si="11"/>
        <v>3.5329571189935827</v>
      </c>
      <c r="AW48" s="125">
        <f t="shared" si="11"/>
        <v>3.3231960946424546</v>
      </c>
      <c r="AX48" s="123">
        <f t="shared" si="11"/>
        <v>3.3217941972305955</v>
      </c>
      <c r="AY48" s="123">
        <f t="shared" si="11"/>
        <v>3.3187692434332767</v>
      </c>
      <c r="AZ48" s="126"/>
      <c r="BA48" s="126">
        <f t="shared" si="11"/>
        <v>3.4474123557958838</v>
      </c>
      <c r="BB48" s="122">
        <f t="shared" si="11"/>
        <v>3.2491700138891209</v>
      </c>
      <c r="BC48" s="123">
        <f t="shared" si="11"/>
        <v>3.2477922053544375</v>
      </c>
      <c r="BD48" s="123">
        <f t="shared" si="11"/>
        <v>3.2448192810295775</v>
      </c>
      <c r="BE48" s="126"/>
      <c r="BF48" s="124">
        <f t="shared" si="11"/>
        <v>3.3713143175365525</v>
      </c>
      <c r="BG48" s="125">
        <f t="shared" si="11"/>
        <v>3.1827174286554709</v>
      </c>
      <c r="BH48" s="123">
        <f t="shared" si="11"/>
        <v>3.1813619157642559</v>
      </c>
      <c r="BI48" s="123">
        <f t="shared" si="11"/>
        <v>3.1784371418359481</v>
      </c>
      <c r="BJ48" s="126"/>
      <c r="BK48" s="124">
        <f t="shared" si="11"/>
        <v>3.30293695320744</v>
      </c>
    </row>
    <row r="49" spans="3:63" ht="18" hidden="1" customHeight="1" thickBot="1" x14ac:dyDescent="0.3">
      <c r="D49" s="75"/>
      <c r="E49" s="57"/>
      <c r="Q49" s="150" t="s">
        <v>66</v>
      </c>
      <c r="R49" s="165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</row>
    <row r="50" spans="3:63" ht="18" customHeight="1" x14ac:dyDescent="0.3">
      <c r="C50">
        <v>4</v>
      </c>
      <c r="D50" s="161" t="s">
        <v>59</v>
      </c>
      <c r="E50" s="237">
        <f>0.97*((((5*($H$11*10000))/($E26*(5/384)))^(1/4))/100)</f>
        <v>4.4200289551283642</v>
      </c>
      <c r="Q50" s="254" t="s">
        <v>48</v>
      </c>
      <c r="R50" s="209">
        <v>45</v>
      </c>
      <c r="S50" s="224">
        <f>0.97*((((5*($H$11*10000))/(((((VLOOKUP(S$31,$I$5:$J$15,2))*$R50)*S$30/2)+((($E$9*(1-0.088))+($E$16/$E$6))*(S$30/COS(S$31*PI()/180))/2)+$E$14)*(5/384)))^(1/4))/100)</f>
        <v>4.7778544934041376</v>
      </c>
      <c r="T50" s="224">
        <f t="shared" ref="T50:W50" si="13">0.97*((((5*($H$11*10000))/(((((VLOOKUP(T$31,$I$5:$J$15,2))*$R50)*T$30/2)+((($E$9*(1-0.088))+($E$16/$E$6))*(T$30/COS(T$31*PI()/180))/2)+$E$14)*(5/384)))^(1/4))/100)</f>
        <v>4.7714030074288782</v>
      </c>
      <c r="U50" s="224">
        <f t="shared" si="13"/>
        <v>4.7575835276543073</v>
      </c>
      <c r="V50" s="224">
        <f t="shared" si="13"/>
        <v>4.7472999377028353</v>
      </c>
      <c r="W50" s="224">
        <f t="shared" si="13"/>
        <v>4.8453526696460072</v>
      </c>
      <c r="X50" s="224">
        <f t="shared" ref="X50:BG54" si="14">0.97*((((5*($H$11*10000))/(((((VLOOKUP(X$31,$I$5:$J$15,2))*$R50)*X$30/2)+((($E$9*(1-0.088))+($E$16/$E$6))*(X$30/COS(X$31*PI()/180))/2)+$E$14)*(5/384)))^(1/4))/100)</f>
        <v>4.5830667298833578</v>
      </c>
      <c r="Y50" s="226">
        <f t="shared" si="14"/>
        <v>4.5765188492616335</v>
      </c>
      <c r="Z50" s="228">
        <f t="shared" si="14"/>
        <v>4.5625015023324549</v>
      </c>
      <c r="AA50" s="229">
        <f t="shared" si="14"/>
        <v>4.5625015023324549</v>
      </c>
      <c r="AB50" s="230">
        <f t="shared" si="14"/>
        <v>4.6517303085323869</v>
      </c>
      <c r="AC50" s="227">
        <f t="shared" si="14"/>
        <v>4.4224599259393482</v>
      </c>
      <c r="AD50" s="224">
        <f t="shared" si="14"/>
        <v>4.4158870110275039</v>
      </c>
      <c r="AE50" s="224">
        <f t="shared" si="14"/>
        <v>4.4018224123196594</v>
      </c>
      <c r="AF50" s="224">
        <f t="shared" si="14"/>
        <v>4.3913695729228355</v>
      </c>
      <c r="AG50" s="224">
        <f t="shared" si="14"/>
        <v>4.4915021203542311</v>
      </c>
      <c r="AH50" s="224">
        <f t="shared" si="14"/>
        <v>4.2865578300593228</v>
      </c>
      <c r="AI50" s="226">
        <f t="shared" si="14"/>
        <v>4.2799981781351084</v>
      </c>
      <c r="AJ50" s="228">
        <f t="shared" si="14"/>
        <v>4.2659667966269179</v>
      </c>
      <c r="AK50" s="229">
        <f t="shared" si="14"/>
        <v>4.2555428826705368</v>
      </c>
      <c r="AL50" s="230">
        <f t="shared" si="14"/>
        <v>4.3555496607355861</v>
      </c>
      <c r="AM50" s="227">
        <f t="shared" si="14"/>
        <v>4.169265213372138</v>
      </c>
      <c r="AN50" s="224">
        <f t="shared" si="14"/>
        <v>4.1627400847431266</v>
      </c>
      <c r="AO50" s="224">
        <f t="shared" si="14"/>
        <v>4.1487863480789695</v>
      </c>
      <c r="AP50" s="224">
        <f t="shared" si="14"/>
        <v>4.1384234416695884</v>
      </c>
      <c r="AQ50" s="224">
        <f t="shared" si="14"/>
        <v>4.2379640114967261</v>
      </c>
      <c r="AR50" s="224">
        <f t="shared" si="14"/>
        <v>4.0664455804830624</v>
      </c>
      <c r="AS50" s="226">
        <f t="shared" si="14"/>
        <v>4.0599668760081125</v>
      </c>
      <c r="AT50" s="228">
        <f t="shared" si="14"/>
        <v>4.0461154677914051</v>
      </c>
      <c r="AU50" s="229">
        <f t="shared" si="14"/>
        <v>4.035831227372805</v>
      </c>
      <c r="AV50" s="230">
        <f t="shared" si="14"/>
        <v>4.1347120671934166</v>
      </c>
      <c r="AW50" s="227">
        <f t="shared" si="14"/>
        <v>3.9751717365027974</v>
      </c>
      <c r="AX50" s="224">
        <f t="shared" si="14"/>
        <v>3.9687459691682787</v>
      </c>
      <c r="AY50" s="224">
        <f t="shared" si="14"/>
        <v>3.9550102404631975</v>
      </c>
      <c r="AZ50" s="224">
        <f t="shared" si="14"/>
        <v>3.9448140751750893</v>
      </c>
      <c r="BA50" s="224">
        <f t="shared" si="14"/>
        <v>4.0429267726176672</v>
      </c>
      <c r="BB50" s="224">
        <f t="shared" si="14"/>
        <v>3.8933014450703687</v>
      </c>
      <c r="BC50" s="226">
        <f t="shared" ref="BC50:BF54" si="15">0.97*((((5*($H$11*10000))/(((((VLOOKUP(BC$31,$I$5:$J$15,2))*$R50)*BC$30/2)+((($E$9*(1-0.088))+($E$16/$E$6))*(BC$30/COS(BC$31*PI()/180))/2)+$E$14)*(5/384)))^(1/4))/100)</f>
        <v>3.8869319195365026</v>
      </c>
      <c r="BD50" s="228">
        <f t="shared" si="15"/>
        <v>3.8733184950970334</v>
      </c>
      <c r="BE50" s="229">
        <f t="shared" si="15"/>
        <v>3.8632149372181099</v>
      </c>
      <c r="BF50" s="230">
        <f t="shared" si="15"/>
        <v>3.9605021111673202</v>
      </c>
      <c r="BG50" s="227">
        <f t="shared" si="14"/>
        <v>3.8192230553148359</v>
      </c>
      <c r="BH50" s="226">
        <f t="shared" ref="BH50:BK54" si="16">0.97*((((5*($H$11*10000))/(((((VLOOKUP(BH$31,$I$5:$J$15,2))*$R50)*BH$30/2)+((($E$9*(1-0.088))+($E$16/$E$6))*(BH$30/COS(BH$31*PI()/180))/2)+$E$14)*(5/384)))^(1/4))/100)</f>
        <v>3.8129111208656776</v>
      </c>
      <c r="BI50" s="224">
        <f t="shared" si="16"/>
        <v>3.7994225414906171</v>
      </c>
      <c r="BJ50" s="224">
        <f t="shared" si="16"/>
        <v>3.7894131760824674</v>
      </c>
      <c r="BK50" s="224">
        <f t="shared" si="16"/>
        <v>3.8858487958859032</v>
      </c>
    </row>
    <row r="51" spans="3:63" ht="18" customHeight="1" x14ac:dyDescent="0.25">
      <c r="Q51" s="255"/>
      <c r="R51" s="209">
        <v>55</v>
      </c>
      <c r="S51" s="224">
        <f t="shared" ref="S51:AL54" si="17">0.97*((((5*($H$11*10000))/(((((VLOOKUP(S$31,$I$5:$J$15,2))*$R51)*S$30/2)+((($E$9*(1-0.088))+($E$16/$E$6))*(S$30/COS(S$31*PI()/180))/2)+$E$14)*(5/384)))^(1/4))/100)</f>
        <v>4.6417006692775118</v>
      </c>
      <c r="T51" s="224">
        <f t="shared" si="17"/>
        <v>4.6361154433963208</v>
      </c>
      <c r="U51" s="224">
        <f t="shared" si="17"/>
        <v>4.624137745146081</v>
      </c>
      <c r="V51" s="224">
        <f t="shared" si="17"/>
        <v>4.6152125351034687</v>
      </c>
      <c r="W51" s="224">
        <f t="shared" si="17"/>
        <v>4.7226379042430278</v>
      </c>
      <c r="X51" s="224">
        <f t="shared" si="17"/>
        <v>4.4454065527046662</v>
      </c>
      <c r="Y51" s="226">
        <f t="shared" si="17"/>
        <v>4.4397824244621074</v>
      </c>
      <c r="Z51" s="231">
        <f t="shared" si="17"/>
        <v>4.4277271521231141</v>
      </c>
      <c r="AA51" s="224">
        <f t="shared" si="17"/>
        <v>4.4277271521231141</v>
      </c>
      <c r="AB51" s="232">
        <f t="shared" si="17"/>
        <v>4.5271072350860644</v>
      </c>
      <c r="AC51" s="227">
        <f t="shared" si="17"/>
        <v>4.2846592455834633</v>
      </c>
      <c r="AD51" s="224">
        <f t="shared" si="17"/>
        <v>4.2790460313893162</v>
      </c>
      <c r="AE51" s="224">
        <f t="shared" si="17"/>
        <v>4.2670183901718817</v>
      </c>
      <c r="AF51" s="224">
        <f t="shared" si="17"/>
        <v>4.2580648391596139</v>
      </c>
      <c r="AG51" s="224">
        <f t="shared" si="17"/>
        <v>4.3663467747374733</v>
      </c>
      <c r="AH51" s="224">
        <f t="shared" si="17"/>
        <v>4.1493280292716586</v>
      </c>
      <c r="AI51" s="226">
        <f t="shared" si="17"/>
        <v>4.1437506686487238</v>
      </c>
      <c r="AJ51" s="231">
        <f t="shared" si="17"/>
        <v>4.1318030451767642</v>
      </c>
      <c r="AK51" s="224">
        <f t="shared" si="17"/>
        <v>4.1229118686135324</v>
      </c>
      <c r="AL51" s="232">
        <f t="shared" si="17"/>
        <v>4.230603830630363</v>
      </c>
      <c r="AM51" s="227">
        <f t="shared" si="14"/>
        <v>4.0329866343172167</v>
      </c>
      <c r="AN51" s="224">
        <f t="shared" si="14"/>
        <v>4.027457761089436</v>
      </c>
      <c r="AO51" s="224">
        <f t="shared" si="14"/>
        <v>4.0156164886299885</v>
      </c>
      <c r="AP51" s="224">
        <f t="shared" si="14"/>
        <v>4.0068066387384267</v>
      </c>
      <c r="AQ51" s="224">
        <f t="shared" si="14"/>
        <v>4.1136417116735009</v>
      </c>
      <c r="AR51" s="224">
        <f t="shared" si="14"/>
        <v>3.9313200073506396</v>
      </c>
      <c r="AS51" s="226">
        <f t="shared" si="14"/>
        <v>3.9258457681334851</v>
      </c>
      <c r="AT51" s="231">
        <f t="shared" si="14"/>
        <v>3.9141234863553334</v>
      </c>
      <c r="AU51" s="224">
        <f t="shared" si="14"/>
        <v>3.9054039045882063</v>
      </c>
      <c r="AV51" s="232">
        <f t="shared" si="14"/>
        <v>4.0112467340241862</v>
      </c>
      <c r="AW51" s="227">
        <f t="shared" si="14"/>
        <v>3.8413001431330693</v>
      </c>
      <c r="AX51" s="224">
        <f t="shared" si="14"/>
        <v>3.8358831137511094</v>
      </c>
      <c r="AY51" s="224">
        <f t="shared" si="14"/>
        <v>3.8242849505136469</v>
      </c>
      <c r="AZ51" s="224">
        <f t="shared" si="14"/>
        <v>3.8156591095996362</v>
      </c>
      <c r="BA51" s="224">
        <f t="shared" ref="AX51:BA54" si="18">0.97*((((5*($H$11*10000))/(((((VLOOKUP(BA$31,$I$5:$J$15,2))*$R51)*BA$30/2)+((($E$9*(1-0.088))+($E$16/$E$6))*(BA$30/COS(BA$31*PI()/180))/2)+$E$14)*(5/384)))^(1/4))/100)</f>
        <v>3.9204475830603012</v>
      </c>
      <c r="BB51" s="224">
        <f t="shared" si="14"/>
        <v>3.7607260769996356</v>
      </c>
      <c r="BC51" s="226">
        <f t="shared" si="15"/>
        <v>3.7553668147328834</v>
      </c>
      <c r="BD51" s="231">
        <f t="shared" si="15"/>
        <v>3.7438936692328282</v>
      </c>
      <c r="BE51" s="224">
        <f t="shared" si="15"/>
        <v>3.7353619791923185</v>
      </c>
      <c r="BF51" s="232">
        <f t="shared" si="15"/>
        <v>3.8390759571098916</v>
      </c>
      <c r="BG51" s="227">
        <f t="shared" si="14"/>
        <v>3.6879512894443227</v>
      </c>
      <c r="BH51" s="226">
        <f t="shared" si="16"/>
        <v>3.6826491979838143</v>
      </c>
      <c r="BI51" s="224">
        <f t="shared" si="16"/>
        <v>3.6712995660759846</v>
      </c>
      <c r="BJ51" s="224">
        <f t="shared" si="16"/>
        <v>3.662860708210705</v>
      </c>
      <c r="BK51" s="224">
        <f t="shared" si="16"/>
        <v>3.7655044659497876</v>
      </c>
    </row>
    <row r="52" spans="3:63" ht="18" customHeight="1" x14ac:dyDescent="0.25">
      <c r="Q52" s="255"/>
      <c r="R52" s="209">
        <v>65</v>
      </c>
      <c r="S52" s="224">
        <f t="shared" si="17"/>
        <v>4.5229729448262077</v>
      </c>
      <c r="T52" s="224">
        <f t="shared" si="17"/>
        <v>4.5180649563353779</v>
      </c>
      <c r="U52" s="224">
        <f t="shared" si="17"/>
        <v>4.5075298505856676</v>
      </c>
      <c r="V52" s="224">
        <f t="shared" si="17"/>
        <v>4.4996709664718484</v>
      </c>
      <c r="W52" s="224">
        <f t="shared" si="17"/>
        <v>4.6140407090445015</v>
      </c>
      <c r="X52" s="224">
        <f t="shared" si="14"/>
        <v>4.3262163891902725</v>
      </c>
      <c r="Y52" s="226">
        <f t="shared" si="14"/>
        <v>4.3213052716150422</v>
      </c>
      <c r="Z52" s="231">
        <f t="shared" si="14"/>
        <v>4.3107675927226401</v>
      </c>
      <c r="AA52" s="224">
        <f t="shared" si="14"/>
        <v>4.3107675927226401</v>
      </c>
      <c r="AB52" s="232">
        <f t="shared" si="14"/>
        <v>4.4175708813738401</v>
      </c>
      <c r="AC52" s="227">
        <f t="shared" si="14"/>
        <v>4.1659627756803168</v>
      </c>
      <c r="AD52" s="224">
        <f t="shared" si="14"/>
        <v>4.1610834689256029</v>
      </c>
      <c r="AE52" s="224">
        <f t="shared" si="14"/>
        <v>4.1506170061555538</v>
      </c>
      <c r="AF52" s="224">
        <f t="shared" si="14"/>
        <v>4.1428155757115155</v>
      </c>
      <c r="AG52" s="224">
        <f t="shared" si="14"/>
        <v>4.256889851523642</v>
      </c>
      <c r="AH52" s="224">
        <f t="shared" si="14"/>
        <v>4.0315866458496332</v>
      </c>
      <c r="AI52" s="226">
        <f t="shared" si="14"/>
        <v>4.0267551854477883</v>
      </c>
      <c r="AJ52" s="231">
        <f t="shared" si="14"/>
        <v>4.0163935658592775</v>
      </c>
      <c r="AK52" s="224">
        <f t="shared" si="14"/>
        <v>4.0086722315212562</v>
      </c>
      <c r="AL52" s="232">
        <f t="shared" si="14"/>
        <v>4.121745243369868</v>
      </c>
      <c r="AM52" s="227">
        <f t="shared" si="14"/>
        <v>3.9164215098541888</v>
      </c>
      <c r="AN52" s="224">
        <f t="shared" si="14"/>
        <v>3.9116449586631576</v>
      </c>
      <c r="AO52" s="224">
        <f t="shared" si="14"/>
        <v>3.9014028033908232</v>
      </c>
      <c r="AP52" s="224">
        <f t="shared" si="14"/>
        <v>3.8937719955670294</v>
      </c>
      <c r="AQ52" s="224">
        <f t="shared" si="14"/>
        <v>4.0056508219279774</v>
      </c>
      <c r="AR52" s="224">
        <f t="shared" si="14"/>
        <v>3.8160281713282647</v>
      </c>
      <c r="AS52" s="226">
        <f t="shared" si="14"/>
        <v>3.8113090715615683</v>
      </c>
      <c r="AT52" s="231">
        <f t="shared" si="14"/>
        <v>3.8011914587104139</v>
      </c>
      <c r="AU52" s="224">
        <f t="shared" si="14"/>
        <v>3.7936546311944732</v>
      </c>
      <c r="AV52" s="232">
        <f t="shared" si="14"/>
        <v>3.9042600401058194</v>
      </c>
      <c r="AW52" s="227">
        <f t="shared" si="14"/>
        <v>3.7273118551884012</v>
      </c>
      <c r="AX52" s="224">
        <f t="shared" si="18"/>
        <v>3.7226503921538407</v>
      </c>
      <c r="AY52" s="224">
        <f t="shared" si="18"/>
        <v>3.7126574458995689</v>
      </c>
      <c r="AZ52" s="224">
        <f t="shared" si="18"/>
        <v>3.7052144500394188</v>
      </c>
      <c r="BA52" s="224">
        <f t="shared" si="18"/>
        <v>3.8145276314590149</v>
      </c>
      <c r="BB52" s="224">
        <f t="shared" si="14"/>
        <v>3.648034934309945</v>
      </c>
      <c r="BC52" s="226">
        <f t="shared" si="15"/>
        <v>3.6434300520834424</v>
      </c>
      <c r="BD52" s="231">
        <f t="shared" si="15"/>
        <v>3.6335593034544926</v>
      </c>
      <c r="BE52" s="224">
        <f t="shared" si="15"/>
        <v>3.6262081190724689</v>
      </c>
      <c r="BF52" s="232">
        <f t="shared" si="15"/>
        <v>3.7342429248625515</v>
      </c>
      <c r="BG52" s="227">
        <f t="shared" si="14"/>
        <v>3.576530751941124</v>
      </c>
      <c r="BH52" s="226">
        <f t="shared" si="16"/>
        <v>3.5719807539606028</v>
      </c>
      <c r="BI52" s="224">
        <f t="shared" si="16"/>
        <v>3.5622284083869733</v>
      </c>
      <c r="BJ52" s="224">
        <f t="shared" si="16"/>
        <v>3.554966070185011</v>
      </c>
      <c r="BK52" s="224">
        <f t="shared" si="16"/>
        <v>3.6617538921079085</v>
      </c>
    </row>
    <row r="53" spans="3:63" ht="18" customHeight="1" x14ac:dyDescent="0.25">
      <c r="Q53" s="255"/>
      <c r="R53" s="209">
        <v>90</v>
      </c>
      <c r="S53" s="224">
        <f t="shared" si="17"/>
        <v>4.2808746513526099</v>
      </c>
      <c r="T53" s="224">
        <f t="shared" si="17"/>
        <v>4.2771449102379444</v>
      </c>
      <c r="U53" s="224">
        <f t="shared" si="17"/>
        <v>4.2691254723721359</v>
      </c>
      <c r="V53" s="224">
        <f t="shared" si="17"/>
        <v>4.263131264312773</v>
      </c>
      <c r="W53" s="224">
        <f t="shared" si="17"/>
        <v>4.3883495825832108</v>
      </c>
      <c r="X53" s="224">
        <f t="shared" si="14"/>
        <v>4.0853457580087431</v>
      </c>
      <c r="Y53" s="226">
        <f t="shared" si="14"/>
        <v>4.0816556807720383</v>
      </c>
      <c r="Z53" s="231">
        <f t="shared" si="14"/>
        <v>4.0737235210482998</v>
      </c>
      <c r="AA53" s="224">
        <f t="shared" si="14"/>
        <v>4.0737235210482998</v>
      </c>
      <c r="AB53" s="232">
        <f t="shared" si="14"/>
        <v>4.1919388538979225</v>
      </c>
      <c r="AC53" s="227">
        <f t="shared" si="14"/>
        <v>3.9276288661930208</v>
      </c>
      <c r="AD53" s="224">
        <f t="shared" si="14"/>
        <v>3.9239922272516492</v>
      </c>
      <c r="AE53" s="224">
        <f t="shared" si="14"/>
        <v>3.916176330828288</v>
      </c>
      <c r="AF53" s="224">
        <f t="shared" si="14"/>
        <v>3.9103372421040064</v>
      </c>
      <c r="AG53" s="224">
        <f t="shared" si="14"/>
        <v>4.0328615480619385</v>
      </c>
      <c r="AH53" s="224">
        <f t="shared" si="14"/>
        <v>3.7963127772043506</v>
      </c>
      <c r="AI53" s="226">
        <f t="shared" si="14"/>
        <v>3.7927335743032855</v>
      </c>
      <c r="AJ53" s="231">
        <f t="shared" si="14"/>
        <v>3.7850421416400994</v>
      </c>
      <c r="AK53" s="224">
        <f t="shared" si="14"/>
        <v>3.7792969429950429</v>
      </c>
      <c r="AL53" s="232">
        <f t="shared" si="14"/>
        <v>3.9000183850790084</v>
      </c>
      <c r="AM53" s="227">
        <f t="shared" si="14"/>
        <v>3.6843760913981138</v>
      </c>
      <c r="AN53" s="224">
        <f t="shared" si="14"/>
        <v>3.6808542168374725</v>
      </c>
      <c r="AO53" s="224">
        <f t="shared" si="14"/>
        <v>3.6732867566398402</v>
      </c>
      <c r="AP53" s="224">
        <f t="shared" si="14"/>
        <v>3.6676348503792471</v>
      </c>
      <c r="AQ53" s="224">
        <f t="shared" si="14"/>
        <v>3.786523733178802</v>
      </c>
      <c r="AR53" s="224">
        <f t="shared" si="14"/>
        <v>3.5872112587353961</v>
      </c>
      <c r="AS53" s="226">
        <f t="shared" si="14"/>
        <v>3.5837448477059821</v>
      </c>
      <c r="AT53" s="231">
        <f t="shared" si="14"/>
        <v>3.5762971726596815</v>
      </c>
      <c r="AU53" s="224">
        <f t="shared" si="14"/>
        <v>3.5707352713148164</v>
      </c>
      <c r="AV53" s="232">
        <f t="shared" si="14"/>
        <v>3.6878313143301251</v>
      </c>
      <c r="AW53" s="227">
        <f t="shared" si="14"/>
        <v>3.5016426560731202</v>
      </c>
      <c r="AX53" s="224">
        <f t="shared" si="18"/>
        <v>3.4982291345435814</v>
      </c>
      <c r="AY53" s="224">
        <f t="shared" si="18"/>
        <v>3.4908955844086011</v>
      </c>
      <c r="AZ53" s="224">
        <f t="shared" si="18"/>
        <v>3.4854193457217915</v>
      </c>
      <c r="BA53" s="224">
        <f t="shared" si="18"/>
        <v>3.6007927220774052</v>
      </c>
      <c r="BB53" s="224">
        <f t="shared" si="14"/>
        <v>3.4253951899031501</v>
      </c>
      <c r="BC53" s="226">
        <f t="shared" si="15"/>
        <v>3.42203176344522</v>
      </c>
      <c r="BD53" s="231">
        <f t="shared" si="15"/>
        <v>3.4148062383932376</v>
      </c>
      <c r="BE53" s="224">
        <f t="shared" si="15"/>
        <v>3.4094110219632427</v>
      </c>
      <c r="BF53" s="232">
        <f t="shared" si="15"/>
        <v>3.5231437028899824</v>
      </c>
      <c r="BG53" s="227">
        <f t="shared" si="14"/>
        <v>3.3567870304985297</v>
      </c>
      <c r="BH53" s="226">
        <f t="shared" si="16"/>
        <v>3.3534709159358327</v>
      </c>
      <c r="BI53" s="224">
        <f t="shared" si="16"/>
        <v>3.3463473637146159</v>
      </c>
      <c r="BJ53" s="224">
        <f t="shared" si="16"/>
        <v>3.3410285854411024</v>
      </c>
      <c r="BK53" s="224">
        <f t="shared" si="16"/>
        <v>3.4532051732680324</v>
      </c>
    </row>
    <row r="54" spans="3:63" ht="18" customHeight="1" thickBot="1" x14ac:dyDescent="0.3">
      <c r="Q54" s="256"/>
      <c r="R54" s="212">
        <v>140</v>
      </c>
      <c r="S54" s="224">
        <f t="shared" si="17"/>
        <v>3.9389984373079376</v>
      </c>
      <c r="T54" s="224">
        <f t="shared" si="17"/>
        <v>3.9365368631356534</v>
      </c>
      <c r="U54" s="224">
        <f t="shared" si="17"/>
        <v>3.9312338806555807</v>
      </c>
      <c r="V54" s="224">
        <f t="shared" si="17"/>
        <v>3.9272609625055392</v>
      </c>
      <c r="W54" s="224">
        <f t="shared" si="17"/>
        <v>4.0610223591535988</v>
      </c>
      <c r="X54" s="224">
        <f t="shared" si="14"/>
        <v>3.7493546637265465</v>
      </c>
      <c r="Y54" s="226">
        <f t="shared" si="14"/>
        <v>3.7469505289373641</v>
      </c>
      <c r="Z54" s="233">
        <f t="shared" si="14"/>
        <v>3.741771952943894</v>
      </c>
      <c r="AA54" s="234">
        <f t="shared" si="14"/>
        <v>3.741771952943894</v>
      </c>
      <c r="AB54" s="235">
        <f t="shared" si="14"/>
        <v>3.8687852729975134</v>
      </c>
      <c r="AC54" s="227">
        <f t="shared" si="14"/>
        <v>3.5980531696636828</v>
      </c>
      <c r="AD54" s="224">
        <f t="shared" si="14"/>
        <v>3.5957052512557852</v>
      </c>
      <c r="AE54" s="224">
        <f t="shared" si="14"/>
        <v>3.5906482186621607</v>
      </c>
      <c r="AF54" s="224">
        <f t="shared" si="14"/>
        <v>3.5868605444109392</v>
      </c>
      <c r="AG54" s="224">
        <f t="shared" si="14"/>
        <v>3.7148645751392384</v>
      </c>
      <c r="AH54" s="224">
        <f t="shared" si="14"/>
        <v>3.473068567059034</v>
      </c>
      <c r="AI54" s="226">
        <f t="shared" si="14"/>
        <v>3.4707732133400366</v>
      </c>
      <c r="AJ54" s="233">
        <f t="shared" si="14"/>
        <v>3.4658297215433884</v>
      </c>
      <c r="AK54" s="234">
        <f t="shared" si="14"/>
        <v>3.4621273782337556</v>
      </c>
      <c r="AL54" s="235">
        <f t="shared" si="14"/>
        <v>3.58739006228156</v>
      </c>
      <c r="AM54" s="227">
        <f t="shared" si="14"/>
        <v>3.367161176768243</v>
      </c>
      <c r="AN54" s="224">
        <f t="shared" si="14"/>
        <v>3.3649142581201161</v>
      </c>
      <c r="AO54" s="224">
        <f t="shared" si="14"/>
        <v>3.3600753247010462</v>
      </c>
      <c r="AP54" s="224">
        <f t="shared" si="14"/>
        <v>3.3564515061513664</v>
      </c>
      <c r="AQ54" s="224">
        <f t="shared" si="14"/>
        <v>3.4791645780410918</v>
      </c>
      <c r="AR54" s="224">
        <f t="shared" si="14"/>
        <v>3.2756565539512992</v>
      </c>
      <c r="AS54" s="226">
        <f t="shared" si="14"/>
        <v>3.2734541009949178</v>
      </c>
      <c r="AT54" s="233">
        <f t="shared" si="14"/>
        <v>3.2687111175249801</v>
      </c>
      <c r="AU54" s="234">
        <f t="shared" si="14"/>
        <v>3.2651593234366292</v>
      </c>
      <c r="AV54" s="235">
        <f t="shared" si="14"/>
        <v>3.3855166793293274</v>
      </c>
      <c r="AW54" s="227">
        <f t="shared" si="14"/>
        <v>3.1953730896619339</v>
      </c>
      <c r="AX54" s="224">
        <f t="shared" si="18"/>
        <v>3.1932114876799198</v>
      </c>
      <c r="AY54" s="224">
        <f t="shared" si="18"/>
        <v>3.1885566274194961</v>
      </c>
      <c r="AZ54" s="224">
        <f t="shared" si="18"/>
        <v>3.1850709588625157</v>
      </c>
      <c r="BA54" s="224">
        <f t="shared" si="18"/>
        <v>3.30325390833926</v>
      </c>
      <c r="BB54" s="224">
        <f t="shared" si="14"/>
        <v>3.1240540657009954</v>
      </c>
      <c r="BC54" s="226">
        <f t="shared" si="15"/>
        <v>3.1219300899215354</v>
      </c>
      <c r="BD54" s="233">
        <f t="shared" si="15"/>
        <v>3.1173563775165887</v>
      </c>
      <c r="BE54" s="234">
        <f t="shared" si="15"/>
        <v>3.1139315835079091</v>
      </c>
      <c r="BF54" s="235">
        <f t="shared" si="15"/>
        <v>3.2301045517568907</v>
      </c>
      <c r="BG54" s="227">
        <f t="shared" si="14"/>
        <v>3.060044794333268</v>
      </c>
      <c r="BH54" s="226">
        <f t="shared" si="16"/>
        <v>3.0579555885139125</v>
      </c>
      <c r="BI54" s="224">
        <f t="shared" si="16"/>
        <v>3.0534568500878554</v>
      </c>
      <c r="BJ54" s="224">
        <f t="shared" si="16"/>
        <v>3.0500882868354919</v>
      </c>
      <c r="BK54" s="224">
        <f t="shared" si="16"/>
        <v>3.1643985518934885</v>
      </c>
    </row>
    <row r="55" spans="3:63" ht="18" customHeight="1" x14ac:dyDescent="0.25"/>
    <row r="56" spans="3:63" ht="18" customHeight="1" x14ac:dyDescent="0.25"/>
    <row r="57" spans="3:63" ht="18" customHeight="1" x14ac:dyDescent="0.25"/>
    <row r="58" spans="3:63" ht="20.100000000000001" customHeight="1" x14ac:dyDescent="0.25"/>
    <row r="59" spans="3:63" ht="20.100000000000001" customHeight="1" x14ac:dyDescent="0.25"/>
    <row r="60" spans="3:63" ht="20.100000000000001" customHeight="1" x14ac:dyDescent="0.25"/>
    <row r="61" spans="3:63" ht="20.100000000000001" customHeight="1" x14ac:dyDescent="0.25"/>
    <row r="62" spans="3:63" ht="20.100000000000001" customHeight="1" x14ac:dyDescent="0.25"/>
    <row r="63" spans="3:63" ht="20.100000000000001" customHeight="1" x14ac:dyDescent="0.25"/>
    <row r="64" spans="3:63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sheetProtection algorithmName="SHA-512" hashValue="Phg+xaea295L7JnPzCyNB9Xyvec7RQ5yWkZulmNvQyuNqMVgJpJw9/CvTx0bpKI87pDfn7DSrD6Sjs2sh6i4Tw==" saltValue="IOPIfO2uqJfhxW5EdUzHLw==" spinCount="100000" sheet="1" objects="1" scenarios="1"/>
  <mergeCells count="15">
    <mergeCell ref="C21:C22"/>
    <mergeCell ref="C23:C24"/>
    <mergeCell ref="Q44:Q48"/>
    <mergeCell ref="Q50:Q54"/>
    <mergeCell ref="C25:C26"/>
    <mergeCell ref="D29:E29"/>
    <mergeCell ref="Q30:R30"/>
    <mergeCell ref="Q38:Q42"/>
    <mergeCell ref="Q32:Q36"/>
    <mergeCell ref="Q31:R31"/>
    <mergeCell ref="B2:E2"/>
    <mergeCell ref="I2:K2"/>
    <mergeCell ref="C19:C20"/>
    <mergeCell ref="I19:K19"/>
    <mergeCell ref="I20:K20"/>
  </mergeCells>
  <conditionalFormatting sqref="E30:E47">
    <cfRule type="cellIs" dxfId="3" priority="1" stopIfTrue="1" operator="greaterThan">
      <formula>$E$28</formula>
    </cfRule>
  </conditionalFormatting>
  <conditionalFormatting sqref="E48">
    <cfRule type="cellIs" dxfId="2" priority="2" stopIfTrue="1" operator="greaterThan">
      <formula>$E$28</formula>
    </cfRule>
  </conditionalFormatting>
  <pageMargins left="0" right="0" top="0" bottom="0" header="0" footer="0"/>
  <pageSetup paperSize="9" scale="96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E71"/>
  <sheetViews>
    <sheetView topLeftCell="A39" zoomScaleNormal="100" workbookViewId="0">
      <selection activeCell="O4" sqref="O4"/>
    </sheetView>
  </sheetViews>
  <sheetFormatPr baseColWidth="10" defaultRowHeight="13.2" x14ac:dyDescent="0.25"/>
  <cols>
    <col min="1" max="1" width="1.6640625" customWidth="1"/>
    <col min="2" max="2" width="45.77734375" customWidth="1"/>
    <col min="3" max="3" width="2" bestFit="1" customWidth="1"/>
    <col min="4" max="4" width="52.109375" bestFit="1" customWidth="1"/>
    <col min="5" max="5" width="13.6640625" customWidth="1"/>
    <col min="6" max="6" width="3.6640625" customWidth="1"/>
    <col min="7" max="7" width="28.21875" hidden="1" customWidth="1"/>
    <col min="8" max="8" width="7" hidden="1" customWidth="1"/>
    <col min="9" max="9" width="14.77734375" hidden="1" customWidth="1"/>
    <col min="10" max="10" width="12.6640625" hidden="1" customWidth="1"/>
    <col min="11" max="11" width="8.77734375" hidden="1" customWidth="1"/>
    <col min="12" max="14" width="8.6640625" customWidth="1"/>
    <col min="17" max="18" width="5.77734375" hidden="1" customWidth="1"/>
    <col min="19" max="54" width="4.77734375" hidden="1" customWidth="1"/>
    <col min="55" max="66" width="5.77734375" customWidth="1"/>
  </cols>
  <sheetData>
    <row r="1" spans="2:15" x14ac:dyDescent="0.25">
      <c r="B1" s="29" t="s">
        <v>43</v>
      </c>
    </row>
    <row r="2" spans="2:15" ht="20.100000000000001" customHeight="1" x14ac:dyDescent="0.25">
      <c r="B2" s="238" t="s">
        <v>26</v>
      </c>
      <c r="C2" s="239"/>
      <c r="D2" s="239"/>
      <c r="E2" s="239"/>
      <c r="I2" s="248" t="s">
        <v>45</v>
      </c>
      <c r="J2" s="274"/>
      <c r="K2" s="274"/>
    </row>
    <row r="3" spans="2:15" ht="4.95" customHeight="1" thickBot="1" x14ac:dyDescent="0.3"/>
    <row r="4" spans="2:15" ht="18" customHeight="1" x14ac:dyDescent="0.25">
      <c r="B4" s="26" t="s">
        <v>39</v>
      </c>
      <c r="D4" s="13" t="s">
        <v>8</v>
      </c>
      <c r="E4" s="16">
        <v>3</v>
      </c>
      <c r="G4" s="54" t="s">
        <v>42</v>
      </c>
      <c r="H4" s="55">
        <f>E4/COS(E7*PI()/180)</f>
        <v>3.0114595126300423</v>
      </c>
      <c r="I4" s="64" t="s">
        <v>2</v>
      </c>
      <c r="J4" s="65" t="s">
        <v>31</v>
      </c>
      <c r="K4" s="32"/>
    </row>
    <row r="5" spans="2:15" ht="18" customHeight="1" x14ac:dyDescent="0.25">
      <c r="B5" s="26" t="s">
        <v>30</v>
      </c>
      <c r="D5" s="14" t="s">
        <v>6</v>
      </c>
      <c r="E5" s="17">
        <v>3</v>
      </c>
      <c r="I5" s="66">
        <v>5</v>
      </c>
      <c r="J5" s="67">
        <v>0.8</v>
      </c>
      <c r="K5" s="11"/>
    </row>
    <row r="6" spans="2:15" ht="18" customHeight="1" x14ac:dyDescent="0.25">
      <c r="B6" s="28" t="s">
        <v>25</v>
      </c>
      <c r="D6" s="14" t="s">
        <v>7</v>
      </c>
      <c r="E6" s="17">
        <v>1.3</v>
      </c>
      <c r="I6" s="60">
        <v>10</v>
      </c>
      <c r="J6" s="61">
        <v>0.8</v>
      </c>
    </row>
    <row r="7" spans="2:15" ht="18" customHeight="1" x14ac:dyDescent="0.25">
      <c r="B7" s="28" t="s">
        <v>24</v>
      </c>
      <c r="D7" s="14" t="s">
        <v>9</v>
      </c>
      <c r="E7" s="18">
        <v>5</v>
      </c>
      <c r="I7" s="60">
        <v>15</v>
      </c>
      <c r="J7" s="61">
        <v>0.8</v>
      </c>
      <c r="L7" s="268" t="s">
        <v>27</v>
      </c>
      <c r="M7" s="269"/>
      <c r="N7" s="269"/>
    </row>
    <row r="8" spans="2:15" ht="18" customHeight="1" x14ac:dyDescent="0.25">
      <c r="D8" s="14" t="s">
        <v>0</v>
      </c>
      <c r="E8" s="18">
        <v>45</v>
      </c>
      <c r="I8" s="60">
        <v>20</v>
      </c>
      <c r="J8" s="61">
        <v>0.8</v>
      </c>
      <c r="L8" s="270" t="s">
        <v>28</v>
      </c>
      <c r="M8" s="271"/>
      <c r="N8" s="271"/>
      <c r="O8" s="11"/>
    </row>
    <row r="9" spans="2:15" ht="18" customHeight="1" thickBot="1" x14ac:dyDescent="0.3">
      <c r="D9" s="15" t="s">
        <v>1</v>
      </c>
      <c r="E9" s="19">
        <v>5</v>
      </c>
      <c r="I9" s="60">
        <v>25</v>
      </c>
      <c r="J9" s="61">
        <v>0.8</v>
      </c>
      <c r="L9" s="272" t="s">
        <v>29</v>
      </c>
      <c r="M9" s="273"/>
      <c r="N9" s="273"/>
      <c r="O9" s="11"/>
    </row>
    <row r="10" spans="2:15" ht="18" hidden="1" customHeight="1" x14ac:dyDescent="0.25">
      <c r="D10" s="12" t="s">
        <v>21</v>
      </c>
      <c r="E10" s="44">
        <v>366.21</v>
      </c>
      <c r="G10" s="54" t="s">
        <v>40</v>
      </c>
      <c r="H10">
        <f>70000000000*(E10/100000000)</f>
        <v>256346.99999999997</v>
      </c>
      <c r="I10" s="60">
        <v>30</v>
      </c>
      <c r="J10" s="61">
        <f t="shared" ref="J10:J15" si="0">0.8*(60-$I10)/30</f>
        <v>0.8</v>
      </c>
    </row>
    <row r="11" spans="2:15" ht="18" hidden="1" customHeight="1" x14ac:dyDescent="0.25">
      <c r="D11" s="9" t="s">
        <v>20</v>
      </c>
      <c r="E11" s="42">
        <v>124.042</v>
      </c>
      <c r="G11" s="54" t="s">
        <v>41</v>
      </c>
      <c r="H11">
        <f>(70000000000*(E10/100000000))+(210000000000*(E11/100000000))</f>
        <v>516835.19999999995</v>
      </c>
      <c r="I11" s="60">
        <v>31</v>
      </c>
      <c r="J11" s="61">
        <f t="shared" si="0"/>
        <v>0.77333333333333343</v>
      </c>
    </row>
    <row r="12" spans="2:15" ht="18" hidden="1" customHeight="1" x14ac:dyDescent="0.25">
      <c r="D12" s="9" t="s">
        <v>47</v>
      </c>
      <c r="E12" s="43">
        <f>ROUND(E5/E6,0)</f>
        <v>2</v>
      </c>
      <c r="I12" s="60">
        <v>32</v>
      </c>
      <c r="J12" s="61">
        <f t="shared" si="0"/>
        <v>0.7466666666666667</v>
      </c>
    </row>
    <row r="13" spans="2:15" ht="18" hidden="1" customHeight="1" x14ac:dyDescent="0.25">
      <c r="D13" s="9" t="s">
        <v>22</v>
      </c>
      <c r="E13" s="45">
        <v>6.5510000000000002</v>
      </c>
      <c r="I13" s="60">
        <v>33</v>
      </c>
      <c r="J13" s="61">
        <f t="shared" si="0"/>
        <v>0.72000000000000008</v>
      </c>
    </row>
    <row r="14" spans="2:15" ht="18" hidden="1" customHeight="1" x14ac:dyDescent="0.25">
      <c r="D14" s="9" t="s">
        <v>23</v>
      </c>
      <c r="E14" s="45">
        <v>16.361000000000001</v>
      </c>
      <c r="I14" s="68">
        <v>34</v>
      </c>
      <c r="J14" s="61">
        <f t="shared" si="0"/>
        <v>0.69333333333333336</v>
      </c>
    </row>
    <row r="15" spans="2:15" ht="18" hidden="1" customHeight="1" thickBot="1" x14ac:dyDescent="0.3">
      <c r="D15" s="1" t="s">
        <v>3</v>
      </c>
      <c r="E15" s="45">
        <v>2.6459999999999999</v>
      </c>
      <c r="I15" s="69">
        <v>35</v>
      </c>
      <c r="J15" s="63">
        <f t="shared" si="0"/>
        <v>0.66666666666666663</v>
      </c>
    </row>
    <row r="16" spans="2:15" ht="18" hidden="1" customHeight="1" x14ac:dyDescent="0.25">
      <c r="D16" s="1" t="s">
        <v>4</v>
      </c>
      <c r="E16" s="45">
        <v>8.0190000000000001</v>
      </c>
      <c r="I16" s="33" t="s">
        <v>32</v>
      </c>
      <c r="J16" s="34">
        <f>VLOOKUP(E7,I5:J15,2)</f>
        <v>0.8</v>
      </c>
    </row>
    <row r="17" spans="3:54" ht="18" hidden="1" customHeight="1" x14ac:dyDescent="0.25">
      <c r="D17" s="50"/>
      <c r="E17" s="51"/>
      <c r="F17" s="4"/>
      <c r="G17" s="4"/>
      <c r="H17" s="4"/>
      <c r="I17" s="35" t="s">
        <v>35</v>
      </c>
      <c r="J17" s="39">
        <f>J16*E8</f>
        <v>36</v>
      </c>
    </row>
    <row r="18" spans="3:54" ht="18" hidden="1" customHeight="1" thickBot="1" x14ac:dyDescent="0.3">
      <c r="D18" s="52"/>
      <c r="E18" s="53"/>
      <c r="F18" s="4"/>
      <c r="G18" s="4"/>
      <c r="H18" s="4"/>
      <c r="I18" s="36" t="s">
        <v>34</v>
      </c>
      <c r="J18" s="37">
        <f>E5-(0.041*2)-(0.022*E12)</f>
        <v>2.8740000000000001</v>
      </c>
    </row>
    <row r="19" spans="3:54" s="3" customFormat="1" ht="18" hidden="1" customHeight="1" x14ac:dyDescent="0.25">
      <c r="C19" s="240">
        <v>1</v>
      </c>
      <c r="D19" s="2" t="s">
        <v>11</v>
      </c>
      <c r="E19" s="27">
        <f>(((J17*E5)+(E9*J18)+(E15*E12))*(E4/COS(E7*PI()/180))/2)+(E13*E5)</f>
        <v>211.87747215068822</v>
      </c>
      <c r="F19" s="5"/>
      <c r="G19" s="5"/>
      <c r="H19" s="5"/>
      <c r="I19" s="249" t="s">
        <v>36</v>
      </c>
      <c r="J19" s="249"/>
      <c r="K19" s="249"/>
    </row>
    <row r="20" spans="3:54" ht="18" hidden="1" customHeight="1" x14ac:dyDescent="0.25">
      <c r="C20" s="241"/>
      <c r="D20" s="1" t="s">
        <v>17</v>
      </c>
      <c r="E20" s="27">
        <f>E19/E5</f>
        <v>70.625824050229411</v>
      </c>
      <c r="F20" s="4"/>
      <c r="G20" s="4">
        <f>(J17*E4/2)+(((E9*(1-0.088))+(E15/E6))*(H4)/2)+E13</f>
        <v>70.481866869726915</v>
      </c>
      <c r="H20" s="4"/>
      <c r="I20" s="246" t="s">
        <v>37</v>
      </c>
      <c r="J20" s="247"/>
      <c r="K20" s="247"/>
    </row>
    <row r="21" spans="3:54" ht="18" hidden="1" customHeight="1" x14ac:dyDescent="0.25">
      <c r="C21" s="250">
        <v>2</v>
      </c>
      <c r="D21" s="1" t="s">
        <v>19</v>
      </c>
      <c r="E21" s="27">
        <f>(((J17*E5)+(E9*J18)+(E16*E12))*((E4/COS(E7*PI()/180))/2))+(E13*E5)</f>
        <v>228.05804411204946</v>
      </c>
      <c r="F21" s="4"/>
      <c r="G21" s="4"/>
      <c r="H21" s="4"/>
    </row>
    <row r="22" spans="3:54" ht="18" hidden="1" customHeight="1" x14ac:dyDescent="0.25">
      <c r="C22" s="241"/>
      <c r="D22" s="1" t="s">
        <v>17</v>
      </c>
      <c r="E22" s="27">
        <f>E21/E5</f>
        <v>76.019348037349815</v>
      </c>
      <c r="F22" s="4"/>
      <c r="G22" s="4">
        <f>(J17*E4/2)+(((E9*(1-0.088))+(E16/E6))*(H4)/2)+E13</f>
        <v>76.705163777942772</v>
      </c>
      <c r="H22" s="4"/>
    </row>
    <row r="23" spans="3:54" ht="18" hidden="1" customHeight="1" x14ac:dyDescent="0.25">
      <c r="C23" s="250">
        <v>3</v>
      </c>
      <c r="D23" s="1" t="s">
        <v>12</v>
      </c>
      <c r="E23" s="27">
        <f>(((J17*E5)+(E9*J18)+(E15*E12))*((E4/COS(E7*PI()/180))/2))+(E14*E5)</f>
        <v>241.30747215068823</v>
      </c>
      <c r="F23" s="4"/>
      <c r="G23" s="4"/>
      <c r="H23" s="4"/>
    </row>
    <row r="24" spans="3:54" ht="18" hidden="1" customHeight="1" x14ac:dyDescent="0.25">
      <c r="C24" s="241"/>
      <c r="D24" s="1" t="s">
        <v>17</v>
      </c>
      <c r="E24" s="27">
        <f>E23/E5</f>
        <v>80.435824050229414</v>
      </c>
      <c r="F24" s="4"/>
      <c r="G24" s="4">
        <f>(J17*E4/2)+(((E9*(1-0.088))+(E15/E6))*(H4)/2)+E14</f>
        <v>80.291866869726917</v>
      </c>
      <c r="H24" s="4"/>
    </row>
    <row r="25" spans="3:54" ht="18" hidden="1" customHeight="1" x14ac:dyDescent="0.25">
      <c r="C25" s="250">
        <v>4</v>
      </c>
      <c r="D25" s="1" t="s">
        <v>18</v>
      </c>
      <c r="E25" s="27">
        <f>(((J17*E5)+(E9*J18)+(E16*E12))*((E4/COS(E7*PI()/180))/2))+(E14*E5)</f>
        <v>257.48804411204947</v>
      </c>
      <c r="F25" s="4"/>
      <c r="G25" s="4"/>
      <c r="H25" s="4"/>
    </row>
    <row r="26" spans="3:54" ht="18" hidden="1" customHeight="1" x14ac:dyDescent="0.25">
      <c r="C26" s="241"/>
      <c r="D26" s="1" t="s">
        <v>17</v>
      </c>
      <c r="E26" s="27">
        <f>E25/E5</f>
        <v>85.829348037349817</v>
      </c>
      <c r="F26" s="4"/>
      <c r="G26" s="4">
        <f>(J17*E4/2)+(((E9*(1-0.088))+(E16/E6))*(H4)/2)+E14</f>
        <v>86.515163777942774</v>
      </c>
      <c r="H26" s="4"/>
    </row>
    <row r="27" spans="3:54" ht="18" customHeight="1" thickBot="1" x14ac:dyDescent="0.3">
      <c r="D27" s="10"/>
      <c r="E27" s="5"/>
      <c r="F27" s="4"/>
      <c r="G27" s="4"/>
      <c r="H27" s="4"/>
    </row>
    <row r="28" spans="3:54" ht="18" customHeight="1" thickTop="1" thickBot="1" x14ac:dyDescent="0.35">
      <c r="C28" s="266" t="s">
        <v>10</v>
      </c>
      <c r="D28" s="267"/>
      <c r="E28" s="146">
        <v>5</v>
      </c>
      <c r="F28" s="4"/>
      <c r="G28" s="4"/>
      <c r="H28" s="4"/>
    </row>
    <row r="29" spans="3:54" ht="18" customHeight="1" thickTop="1" thickBot="1" x14ac:dyDescent="0.3">
      <c r="D29" s="260" t="s">
        <v>5</v>
      </c>
      <c r="E29" s="261"/>
      <c r="F29" s="4"/>
      <c r="G29" s="4"/>
      <c r="H29" s="4"/>
      <c r="Q29" s="103" t="s">
        <v>53</v>
      </c>
    </row>
    <row r="30" spans="3:54" ht="18" customHeight="1" thickTop="1" thickBot="1" x14ac:dyDescent="0.35">
      <c r="C30" s="20">
        <v>1</v>
      </c>
      <c r="D30" s="21" t="s">
        <v>13</v>
      </c>
      <c r="E30" s="147">
        <f>1000*5/384*(((E20*9.81)*$E5^4)/$H10)</f>
        <v>2.8505462712932004</v>
      </c>
      <c r="F30" s="6"/>
      <c r="G30" s="7"/>
      <c r="H30" s="7"/>
      <c r="Q30" s="279" t="s">
        <v>49</v>
      </c>
      <c r="R30" s="280"/>
      <c r="S30" s="105">
        <v>2</v>
      </c>
      <c r="T30" s="98">
        <v>2</v>
      </c>
      <c r="U30" s="98">
        <v>2</v>
      </c>
      <c r="V30" s="106">
        <v>2</v>
      </c>
      <c r="W30" s="105">
        <v>2.5</v>
      </c>
      <c r="X30" s="98">
        <v>2.5</v>
      </c>
      <c r="Y30" s="98">
        <v>2.5</v>
      </c>
      <c r="Z30" s="106">
        <v>2.5</v>
      </c>
      <c r="AA30" s="107">
        <v>3</v>
      </c>
      <c r="AB30" s="107">
        <v>3</v>
      </c>
      <c r="AC30" s="107">
        <v>3</v>
      </c>
      <c r="AD30" s="107">
        <v>3</v>
      </c>
      <c r="AE30" s="107">
        <v>3.5</v>
      </c>
      <c r="AF30" s="107">
        <v>3.5</v>
      </c>
      <c r="AG30" s="107">
        <v>3.5</v>
      </c>
      <c r="AH30" s="107">
        <v>3.5</v>
      </c>
      <c r="AI30" s="107">
        <v>4</v>
      </c>
      <c r="AJ30" s="107">
        <v>4</v>
      </c>
      <c r="AK30" s="107">
        <v>4</v>
      </c>
      <c r="AL30" s="107">
        <v>4</v>
      </c>
      <c r="AM30" s="107">
        <v>4.5</v>
      </c>
      <c r="AN30" s="107">
        <v>4.5</v>
      </c>
      <c r="AO30" s="107">
        <v>4.5</v>
      </c>
      <c r="AP30" s="107">
        <v>4.5</v>
      </c>
      <c r="AQ30" s="105">
        <v>5</v>
      </c>
      <c r="AR30" s="98">
        <v>5</v>
      </c>
      <c r="AS30" s="98">
        <v>5</v>
      </c>
      <c r="AT30" s="106">
        <v>5</v>
      </c>
      <c r="AU30" s="105">
        <v>5.5</v>
      </c>
      <c r="AV30" s="98">
        <v>5.5</v>
      </c>
      <c r="AW30" s="98">
        <v>5.5</v>
      </c>
      <c r="AX30" s="106">
        <v>5.5</v>
      </c>
      <c r="AY30" s="105">
        <v>6</v>
      </c>
      <c r="AZ30" s="98">
        <v>6</v>
      </c>
      <c r="BA30" s="98">
        <v>6</v>
      </c>
      <c r="BB30" s="106">
        <v>6</v>
      </c>
    </row>
    <row r="31" spans="3:54" ht="18" customHeight="1" thickTop="1" x14ac:dyDescent="0.3">
      <c r="C31" s="76"/>
      <c r="D31" s="56" t="s">
        <v>44</v>
      </c>
      <c r="E31" s="77">
        <f>(((5*($H$10*10000))/($G20*(5/384)))^(1/4))/100</f>
        <v>3.4377201220498632</v>
      </c>
      <c r="F31" s="6"/>
      <c r="G31" s="7"/>
      <c r="H31" s="7"/>
      <c r="Q31" s="89" t="s">
        <v>2</v>
      </c>
      <c r="R31" s="88"/>
      <c r="S31" s="91">
        <v>5</v>
      </c>
      <c r="T31" s="92">
        <v>15</v>
      </c>
      <c r="U31" s="92">
        <v>25</v>
      </c>
      <c r="V31" s="93">
        <v>35</v>
      </c>
      <c r="W31" s="91">
        <v>5</v>
      </c>
      <c r="X31" s="92">
        <v>15</v>
      </c>
      <c r="Y31" s="92">
        <v>25</v>
      </c>
      <c r="Z31" s="93">
        <v>35</v>
      </c>
      <c r="AA31" s="91">
        <v>5</v>
      </c>
      <c r="AB31" s="92">
        <v>15</v>
      </c>
      <c r="AC31" s="92">
        <v>25</v>
      </c>
      <c r="AD31" s="93">
        <v>35</v>
      </c>
      <c r="AE31" s="91">
        <v>5</v>
      </c>
      <c r="AF31" s="92">
        <v>15</v>
      </c>
      <c r="AG31" s="92">
        <v>25</v>
      </c>
      <c r="AH31" s="93">
        <v>35</v>
      </c>
      <c r="AI31" s="91">
        <v>5</v>
      </c>
      <c r="AJ31" s="92">
        <v>15</v>
      </c>
      <c r="AK31" s="92">
        <v>25</v>
      </c>
      <c r="AL31" s="93">
        <v>35</v>
      </c>
      <c r="AM31" s="91">
        <v>5</v>
      </c>
      <c r="AN31" s="92">
        <v>15</v>
      </c>
      <c r="AO31" s="92">
        <v>25</v>
      </c>
      <c r="AP31" s="93">
        <v>35</v>
      </c>
      <c r="AQ31" s="91">
        <v>5</v>
      </c>
      <c r="AR31" s="92">
        <v>15</v>
      </c>
      <c r="AS31" s="92">
        <v>25</v>
      </c>
      <c r="AT31" s="93">
        <v>35</v>
      </c>
      <c r="AU31" s="91">
        <v>5</v>
      </c>
      <c r="AV31" s="92">
        <v>15</v>
      </c>
      <c r="AW31" s="92">
        <v>25</v>
      </c>
      <c r="AX31" s="93">
        <v>35</v>
      </c>
      <c r="AY31" s="91">
        <v>5</v>
      </c>
      <c r="AZ31" s="92">
        <v>15</v>
      </c>
      <c r="BA31" s="92">
        <v>25</v>
      </c>
      <c r="BB31" s="93">
        <v>35</v>
      </c>
    </row>
    <row r="32" spans="3:54" ht="18" customHeight="1" x14ac:dyDescent="0.3">
      <c r="C32" s="74"/>
      <c r="D32" s="75"/>
      <c r="E32" s="70"/>
      <c r="F32" s="6"/>
      <c r="G32" s="7"/>
      <c r="H32" s="7"/>
      <c r="Q32" s="254" t="s">
        <v>48</v>
      </c>
      <c r="R32" s="82">
        <v>45</v>
      </c>
      <c r="S32" s="112">
        <f t="shared" ref="S32:AB35" si="1">(((5*($H$11*10000))/(((((VLOOKUP(S$31,$I$5:$J$15,2))*$R32)*S$30/2)+((($E$9*(1-0.088))+($E$15/$E$6))*(S$30/COS(S$31*PI()/180))/2)+$E$14)*(5/384)))^(1/4))/100</f>
        <v>4.282937436829827</v>
      </c>
      <c r="T32" s="113">
        <f t="shared" si="1"/>
        <v>4.2791794053777901</v>
      </c>
      <c r="U32" s="113">
        <f t="shared" si="1"/>
        <v>4.2710995325800969</v>
      </c>
      <c r="V32" s="116">
        <f t="shared" si="1"/>
        <v>4.370148564260929</v>
      </c>
      <c r="W32" s="112">
        <f t="shared" si="1"/>
        <v>4.1087644715034681</v>
      </c>
      <c r="X32" s="113">
        <f t="shared" si="1"/>
        <v>4.1049479993152946</v>
      </c>
      <c r="Y32" s="113">
        <f t="shared" si="1"/>
        <v>4.0967457938529996</v>
      </c>
      <c r="Z32" s="114">
        <f t="shared" si="1"/>
        <v>4.1976145148625168</v>
      </c>
      <c r="AA32" s="115">
        <f t="shared" si="1"/>
        <v>3.9650889848563757</v>
      </c>
      <c r="AB32" s="113">
        <f t="shared" si="1"/>
        <v>3.9612562326156056</v>
      </c>
      <c r="AC32" s="113">
        <f t="shared" ref="AC32:AL35" si="2">(((5*($H$11*10000))/(((((VLOOKUP(AC$31,$I$5:$J$15,2))*$R32)*AC$30/2)+((($E$9*(1-0.088))+($E$15/$E$6))*(AC$30/COS(AC$31*PI()/180))/2)+$E$14)*(5/384)))^(1/4))/100</f>
        <v>3.9530214832644623</v>
      </c>
      <c r="AD32" s="116">
        <f t="shared" si="2"/>
        <v>4.0545279285931768</v>
      </c>
      <c r="AE32" s="112">
        <f t="shared" si="2"/>
        <v>3.8434719789980845</v>
      </c>
      <c r="AF32" s="113">
        <f t="shared" si="2"/>
        <v>3.8396456702935238</v>
      </c>
      <c r="AG32" s="113">
        <f t="shared" si="2"/>
        <v>3.8314266323735104</v>
      </c>
      <c r="AH32" s="114">
        <f t="shared" si="2"/>
        <v>3.9329217673405186</v>
      </c>
      <c r="AI32" s="115">
        <f t="shared" si="2"/>
        <v>3.7384802997310786</v>
      </c>
      <c r="AJ32" s="113">
        <f t="shared" si="2"/>
        <v>3.7346731145645231</v>
      </c>
      <c r="AK32" s="113">
        <f t="shared" si="2"/>
        <v>3.7264966222013696</v>
      </c>
      <c r="AL32" s="116">
        <f t="shared" si="2"/>
        <v>3.8276102570776969</v>
      </c>
      <c r="AM32" s="112">
        <f t="shared" ref="AM32:AV35" si="3">(((5*($H$11*10000))/(((((VLOOKUP(AM$31,$I$5:$J$15,2))*$R32)*AM$30/2)+((($E$9*(1-0.088))+($E$15/$E$6))*(AM$30/COS(AM$31*PI()/180))/2)+$E$14)*(5/384)))^(1/4))/100</f>
        <v>3.6464241050917461</v>
      </c>
      <c r="AN32" s="113">
        <f t="shared" si="3"/>
        <v>3.6426431909839927</v>
      </c>
      <c r="AO32" s="113">
        <f t="shared" si="3"/>
        <v>3.6345242998796805</v>
      </c>
      <c r="AP32" s="114">
        <f t="shared" si="3"/>
        <v>3.7350417030559253</v>
      </c>
      <c r="AQ32" s="115">
        <f t="shared" si="3"/>
        <v>3.5646907807353418</v>
      </c>
      <c r="AR32" s="113">
        <f t="shared" si="3"/>
        <v>3.560940091431557</v>
      </c>
      <c r="AS32" s="113">
        <f t="shared" si="3"/>
        <v>3.5528870706440383</v>
      </c>
      <c r="AT32" s="116">
        <f t="shared" si="3"/>
        <v>3.6526843635243909</v>
      </c>
      <c r="AU32" s="112">
        <f t="shared" si="3"/>
        <v>3.4913674229831462</v>
      </c>
      <c r="AV32" s="113">
        <f t="shared" si="3"/>
        <v>3.4876490045551951</v>
      </c>
      <c r="AW32" s="113">
        <f t="shared" ref="AW32:BB35" si="4">(((5*($H$11*10000))/(((((VLOOKUP(AW$31,$I$5:$J$15,2))*$R32)*AW$30/2)+((($E$9*(1-0.088))+($E$15/$E$6))*(AW$30/COS(AW$31*PI()/180))/2)+$E$14)*(5/384)))^(1/4))/100</f>
        <v>3.4796660777759962</v>
      </c>
      <c r="AX32" s="114">
        <f t="shared" si="4"/>
        <v>3.5786743757436401</v>
      </c>
      <c r="AY32" s="112">
        <f t="shared" si="4"/>
        <v>3.4250143573644602</v>
      </c>
      <c r="AZ32" s="113">
        <f t="shared" si="4"/>
        <v>3.4213290890564543</v>
      </c>
      <c r="BA32" s="113">
        <f t="shared" si="4"/>
        <v>3.4134180115370265</v>
      </c>
      <c r="BB32" s="114">
        <f t="shared" si="4"/>
        <v>3.5116025795277146</v>
      </c>
    </row>
    <row r="33" spans="3:57" ht="18" customHeight="1" x14ac:dyDescent="0.3">
      <c r="C33" s="74"/>
      <c r="D33" s="75"/>
      <c r="E33" s="70"/>
      <c r="F33" s="6"/>
      <c r="G33" s="7"/>
      <c r="H33" s="7"/>
      <c r="Q33" s="255"/>
      <c r="R33" s="83">
        <v>55</v>
      </c>
      <c r="S33" s="117">
        <f t="shared" si="1"/>
        <v>4.1488906034434141</v>
      </c>
      <c r="T33" s="118">
        <f t="shared" si="1"/>
        <v>4.1456841467365919</v>
      </c>
      <c r="U33" s="118">
        <f t="shared" si="1"/>
        <v>4.1387845003280299</v>
      </c>
      <c r="V33" s="121">
        <f t="shared" si="1"/>
        <v>4.2456832520101617</v>
      </c>
      <c r="W33" s="117">
        <f t="shared" si="1"/>
        <v>3.9732188098867534</v>
      </c>
      <c r="X33" s="118">
        <f t="shared" si="1"/>
        <v>3.9699907258813023</v>
      </c>
      <c r="Y33" s="118">
        <f t="shared" si="1"/>
        <v>3.9630467066585777</v>
      </c>
      <c r="Z33" s="119">
        <f t="shared" si="1"/>
        <v>4.0709739196369492</v>
      </c>
      <c r="AA33" s="120">
        <f t="shared" si="1"/>
        <v>3.8293932679186127</v>
      </c>
      <c r="AB33" s="118">
        <f t="shared" si="1"/>
        <v>3.8261719598622568</v>
      </c>
      <c r="AC33" s="118">
        <f t="shared" si="2"/>
        <v>3.8192440832964207</v>
      </c>
      <c r="AD33" s="121">
        <f t="shared" si="2"/>
        <v>3.9271688430788085</v>
      </c>
      <c r="AE33" s="117">
        <f t="shared" si="2"/>
        <v>3.7083294346833662</v>
      </c>
      <c r="AF33" s="118">
        <f t="shared" si="2"/>
        <v>3.705129087954822</v>
      </c>
      <c r="AG33" s="118">
        <f t="shared" si="2"/>
        <v>3.6982474722240077</v>
      </c>
      <c r="AH33" s="119">
        <f t="shared" si="2"/>
        <v>3.805639705624793</v>
      </c>
      <c r="AI33" s="120">
        <f t="shared" si="2"/>
        <v>3.604267422270607</v>
      </c>
      <c r="AJ33" s="118">
        <f t="shared" si="2"/>
        <v>3.6010951981420778</v>
      </c>
      <c r="AK33" s="118">
        <f t="shared" si="2"/>
        <v>3.5942749716231948</v>
      </c>
      <c r="AL33" s="121">
        <f t="shared" si="2"/>
        <v>3.7008560433911328</v>
      </c>
      <c r="AM33" s="117">
        <f t="shared" si="3"/>
        <v>3.5133410415518114</v>
      </c>
      <c r="AN33" s="118">
        <f t="shared" si="3"/>
        <v>3.5102004033456224</v>
      </c>
      <c r="AO33" s="118">
        <f t="shared" si="3"/>
        <v>3.5034488180225183</v>
      </c>
      <c r="AP33" s="119">
        <f t="shared" si="3"/>
        <v>3.6090746864561685</v>
      </c>
      <c r="AQ33" s="120">
        <f t="shared" si="3"/>
        <v>3.4328380475802307</v>
      </c>
      <c r="AR33" s="118">
        <f t="shared" si="3"/>
        <v>3.4297304262351944</v>
      </c>
      <c r="AS33" s="118">
        <f t="shared" si="3"/>
        <v>3.4230504147822138</v>
      </c>
      <c r="AT33" s="121">
        <f t="shared" si="3"/>
        <v>3.5276523996116396</v>
      </c>
      <c r="AU33" s="117">
        <f t="shared" si="3"/>
        <v>3.3607874498673573</v>
      </c>
      <c r="AV33" s="118">
        <f t="shared" si="3"/>
        <v>3.3577131295709481</v>
      </c>
      <c r="AW33" s="118">
        <f t="shared" si="4"/>
        <v>3.3511051941364043</v>
      </c>
      <c r="AX33" s="119">
        <f t="shared" si="4"/>
        <v>3.4546580965425284</v>
      </c>
      <c r="AY33" s="117">
        <f t="shared" si="4"/>
        <v>3.2957150530361288</v>
      </c>
      <c r="AZ33" s="118">
        <f t="shared" si="4"/>
        <v>3.2926736642227947</v>
      </c>
      <c r="BA33" s="118">
        <f t="shared" si="4"/>
        <v>3.2861369263054292</v>
      </c>
      <c r="BB33" s="119">
        <f t="shared" si="4"/>
        <v>3.3886410573471575</v>
      </c>
    </row>
    <row r="34" spans="3:57" ht="18" customHeight="1" x14ac:dyDescent="0.3">
      <c r="C34" s="74"/>
      <c r="D34" s="75"/>
      <c r="E34" s="70"/>
      <c r="F34" s="6"/>
      <c r="G34" s="7"/>
      <c r="H34" s="7"/>
      <c r="Q34" s="255"/>
      <c r="R34" s="83">
        <v>65</v>
      </c>
      <c r="S34" s="117">
        <f t="shared" si="1"/>
        <v>4.0335011334922406</v>
      </c>
      <c r="T34" s="118">
        <f t="shared" si="1"/>
        <v>4.0307158728043291</v>
      </c>
      <c r="U34" s="118">
        <f t="shared" si="1"/>
        <v>4.0247186703648543</v>
      </c>
      <c r="V34" s="121">
        <f t="shared" si="1"/>
        <v>4.1371399773832742</v>
      </c>
      <c r="W34" s="117">
        <f t="shared" si="1"/>
        <v>3.8574413819160389</v>
      </c>
      <c r="X34" s="118">
        <f t="shared" si="1"/>
        <v>3.8546563675751027</v>
      </c>
      <c r="Y34" s="118">
        <f t="shared" si="1"/>
        <v>3.8486611803634867</v>
      </c>
      <c r="Z34" s="119">
        <f t="shared" si="1"/>
        <v>3.9613920423021556</v>
      </c>
      <c r="AA34" s="120">
        <f t="shared" si="1"/>
        <v>3.7141395457238859</v>
      </c>
      <c r="AB34" s="118">
        <f t="shared" si="1"/>
        <v>3.711374014833078</v>
      </c>
      <c r="AC34" s="118">
        <f t="shared" si="2"/>
        <v>3.7054218283219718</v>
      </c>
      <c r="AD34" s="121">
        <f t="shared" si="2"/>
        <v>3.8175935800579071</v>
      </c>
      <c r="AE34" s="117">
        <f t="shared" si="2"/>
        <v>3.5940361707355994</v>
      </c>
      <c r="AF34" s="118">
        <f t="shared" si="2"/>
        <v>3.5912988359361599</v>
      </c>
      <c r="AG34" s="118">
        <f t="shared" si="2"/>
        <v>3.5854081251520991</v>
      </c>
      <c r="AH34" s="119">
        <f t="shared" si="2"/>
        <v>3.6966082271416365</v>
      </c>
      <c r="AI34" s="120">
        <f t="shared" si="2"/>
        <v>3.4911415727907884</v>
      </c>
      <c r="AJ34" s="118">
        <f t="shared" si="2"/>
        <v>3.4884361789572931</v>
      </c>
      <c r="AK34" s="118">
        <f t="shared" si="2"/>
        <v>3.4826148140053435</v>
      </c>
      <c r="AL34" s="121">
        <f t="shared" si="2"/>
        <v>3.5926505340354784</v>
      </c>
      <c r="AM34" s="117">
        <f t="shared" si="3"/>
        <v>3.4014712558469595</v>
      </c>
      <c r="AN34" s="118">
        <f t="shared" si="3"/>
        <v>3.3987990608637277</v>
      </c>
      <c r="AO34" s="118">
        <f t="shared" si="3"/>
        <v>3.3930496146541613</v>
      </c>
      <c r="AP34" s="119">
        <f t="shared" si="3"/>
        <v>3.5018408762022277</v>
      </c>
      <c r="AQ34" s="120">
        <f t="shared" si="3"/>
        <v>3.322249631529516</v>
      </c>
      <c r="AR34" s="118">
        <f t="shared" si="3"/>
        <v>3.3196106071166991</v>
      </c>
      <c r="AS34" s="118">
        <f t="shared" si="3"/>
        <v>3.3139329209717645</v>
      </c>
      <c r="AT34" s="121">
        <f t="shared" si="3"/>
        <v>3.4214596383479483</v>
      </c>
      <c r="AU34" s="117">
        <f t="shared" si="3"/>
        <v>3.251471132404018</v>
      </c>
      <c r="AV34" s="118">
        <f t="shared" si="3"/>
        <v>3.2488645806292582</v>
      </c>
      <c r="AW34" s="118">
        <f t="shared" si="4"/>
        <v>3.2432570794949807</v>
      </c>
      <c r="AX34" s="119">
        <f t="shared" si="4"/>
        <v>3.3495316808369076</v>
      </c>
      <c r="AY34" s="117">
        <f t="shared" si="4"/>
        <v>3.1876427299110013</v>
      </c>
      <c r="AZ34" s="118">
        <f t="shared" si="4"/>
        <v>3.1850676134564697</v>
      </c>
      <c r="BA34" s="118">
        <f t="shared" si="4"/>
        <v>3.1795280092534233</v>
      </c>
      <c r="BB34" s="119">
        <f t="shared" si="4"/>
        <v>3.2845804500529399</v>
      </c>
    </row>
    <row r="35" spans="3:57" ht="24" customHeight="1" thickBot="1" x14ac:dyDescent="0.35">
      <c r="C35" s="71"/>
      <c r="D35" s="72"/>
      <c r="E35" s="73"/>
      <c r="F35" s="6"/>
      <c r="G35" s="7"/>
      <c r="H35" s="7"/>
      <c r="Q35" s="255"/>
      <c r="R35" s="84">
        <v>90</v>
      </c>
      <c r="S35" s="122">
        <f t="shared" si="1"/>
        <v>3.8019901042054465</v>
      </c>
      <c r="T35" s="123">
        <f t="shared" si="1"/>
        <v>3.7999167779645298</v>
      </c>
      <c r="U35" s="123">
        <f t="shared" si="1"/>
        <v>3.7954473977210137</v>
      </c>
      <c r="V35" s="126">
        <f t="shared" si="1"/>
        <v>3.9157879435148435</v>
      </c>
      <c r="W35" s="122">
        <f t="shared" si="1"/>
        <v>3.6273535475648209</v>
      </c>
      <c r="X35" s="123">
        <f t="shared" si="1"/>
        <v>3.6253049763376595</v>
      </c>
      <c r="Y35" s="123">
        <f t="shared" si="1"/>
        <v>3.6208896356125937</v>
      </c>
      <c r="Z35" s="124">
        <f t="shared" si="1"/>
        <v>3.7401084998605798</v>
      </c>
      <c r="AA35" s="125">
        <f t="shared" si="1"/>
        <v>3.4866503657090457</v>
      </c>
      <c r="AB35" s="123">
        <f t="shared" si="1"/>
        <v>3.4846333469180695</v>
      </c>
      <c r="AC35" s="123">
        <f t="shared" si="2"/>
        <v>3.480286482747041</v>
      </c>
      <c r="AD35" s="126">
        <f t="shared" si="2"/>
        <v>3.5978898405870909</v>
      </c>
      <c r="AE35" s="122">
        <f t="shared" si="2"/>
        <v>3.3695973787214415</v>
      </c>
      <c r="AF35" s="123">
        <f t="shared" si="2"/>
        <v>3.3676135979493376</v>
      </c>
      <c r="AG35" s="123">
        <f t="shared" si="2"/>
        <v>3.3633387094953289</v>
      </c>
      <c r="AH35" s="124">
        <f t="shared" si="2"/>
        <v>3.4791664283508061</v>
      </c>
      <c r="AI35" s="125">
        <f t="shared" si="2"/>
        <v>3.2698817598023959</v>
      </c>
      <c r="AJ35" s="123">
        <f t="shared" si="2"/>
        <v>3.2679308050014817</v>
      </c>
      <c r="AK35" s="123">
        <f t="shared" si="2"/>
        <v>3.2637269160520992</v>
      </c>
      <c r="AL35" s="126">
        <f t="shared" si="2"/>
        <v>3.3777618884506317</v>
      </c>
      <c r="AM35" s="122">
        <f t="shared" si="3"/>
        <v>3.1833680276111043</v>
      </c>
      <c r="AN35" s="123">
        <f t="shared" si="3"/>
        <v>3.1814486214420197</v>
      </c>
      <c r="AO35" s="123">
        <f t="shared" si="3"/>
        <v>3.1773129184599749</v>
      </c>
      <c r="AP35" s="124">
        <f t="shared" si="3"/>
        <v>3.2896011676927208</v>
      </c>
      <c r="AQ35" s="125">
        <f t="shared" si="3"/>
        <v>3.1072097107091805</v>
      </c>
      <c r="AR35" s="123">
        <f t="shared" si="3"/>
        <v>3.1053202521643626</v>
      </c>
      <c r="AS35" s="123">
        <f t="shared" si="3"/>
        <v>3.1012492415544735</v>
      </c>
      <c r="AT35" s="126">
        <f t="shared" si="3"/>
        <v>3.2118637777749122</v>
      </c>
      <c r="AU35" s="122">
        <f t="shared" si="3"/>
        <v>3.0393696987373455</v>
      </c>
      <c r="AV35" s="123">
        <f t="shared" si="3"/>
        <v>3.0375085107927928</v>
      </c>
      <c r="AW35" s="123">
        <f t="shared" si="4"/>
        <v>3.0334985467101103</v>
      </c>
      <c r="AX35" s="124">
        <f t="shared" si="4"/>
        <v>3.1425222091389484</v>
      </c>
      <c r="AY35" s="122">
        <f t="shared" si="4"/>
        <v>2.9783434002998188</v>
      </c>
      <c r="AZ35" s="123">
        <f t="shared" si="4"/>
        <v>2.9765088438626579</v>
      </c>
      <c r="BA35" s="123">
        <f t="shared" si="4"/>
        <v>2.9725563701310231</v>
      </c>
      <c r="BB35" s="124">
        <f t="shared" si="4"/>
        <v>3.0800734944111845</v>
      </c>
    </row>
    <row r="36" spans="3:57" ht="18" customHeight="1" thickTop="1" thickBot="1" x14ac:dyDescent="0.3">
      <c r="C36" s="22">
        <v>2</v>
      </c>
      <c r="D36" s="23" t="s">
        <v>14</v>
      </c>
      <c r="E36" s="148">
        <f>1000*5/384*(((E22*9.81)*$E5^4)/$H10)</f>
        <v>3.0682356207255279</v>
      </c>
      <c r="F36" s="8"/>
      <c r="G36" s="7"/>
      <c r="H36" s="7"/>
      <c r="Q36" s="108"/>
      <c r="R36" s="10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</row>
    <row r="37" spans="3:57" ht="18" customHeight="1" thickTop="1" x14ac:dyDescent="0.25">
      <c r="C37" s="76"/>
      <c r="D37" s="56" t="s">
        <v>44</v>
      </c>
      <c r="E37" s="77">
        <f>(((5*($H$10*10000))/($G22*(5/384)))^(1/4))/100</f>
        <v>3.3657644231405635</v>
      </c>
      <c r="F37" s="8"/>
      <c r="G37" s="7"/>
      <c r="H37" s="7"/>
      <c r="Q37" s="103" t="s">
        <v>54</v>
      </c>
      <c r="R37" s="108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</row>
    <row r="38" spans="3:57" ht="18" customHeight="1" x14ac:dyDescent="0.25">
      <c r="C38" s="74"/>
      <c r="D38" s="75"/>
      <c r="E38" s="70"/>
      <c r="F38" s="8"/>
      <c r="G38" s="7"/>
      <c r="H38" s="7"/>
      <c r="Q38" s="254" t="s">
        <v>48</v>
      </c>
      <c r="R38" s="82">
        <v>45</v>
      </c>
      <c r="S38" s="112">
        <f t="shared" ref="S38:AB41" si="5">(((5*($H$11*10000))/(((((VLOOKUP(S$31,$I$5:$J$15,2))*$R38)*S$30/2)+((($E$9*(1-0.088))+($E$16/$E$6))*(S$30/COS(S$31*PI()/180))/2)+$E$14)*(5/384)))^(1/4))/100</f>
        <v>4.2107661091143811</v>
      </c>
      <c r="T38" s="113">
        <f t="shared" si="5"/>
        <v>4.2051574332482167</v>
      </c>
      <c r="U38" s="113">
        <f t="shared" si="5"/>
        <v>4.1931415806978984</v>
      </c>
      <c r="V38" s="116">
        <f t="shared" si="5"/>
        <v>4.2743314122961582</v>
      </c>
      <c r="W38" s="112">
        <f t="shared" si="5"/>
        <v>4.0356392156736156</v>
      </c>
      <c r="X38" s="113">
        <f t="shared" si="5"/>
        <v>4.0299709853713157</v>
      </c>
      <c r="Y38" s="113">
        <f t="shared" si="5"/>
        <v>4.0178344483559245</v>
      </c>
      <c r="Z38" s="114">
        <f t="shared" si="5"/>
        <v>4.1000260635864603</v>
      </c>
      <c r="AA38" s="115">
        <f t="shared" si="5"/>
        <v>3.8917754006568241</v>
      </c>
      <c r="AB38" s="113">
        <f t="shared" si="5"/>
        <v>3.8861032426860564</v>
      </c>
      <c r="AC38" s="113">
        <f t="shared" ref="AC38:AL41" si="6">(((5*($H$11*10000))/(((((VLOOKUP(AC$31,$I$5:$J$15,2))*$R38)*AC$30/2)+((($E$9*(1-0.088))+($E$16/$E$6))*(AC$30/COS(AC$31*PI()/180))/2)+$E$14)*(5/384)))^(1/4))/100</f>
        <v>3.873963330391859</v>
      </c>
      <c r="AD38" s="116">
        <f t="shared" si="6"/>
        <v>3.9563143687161211</v>
      </c>
      <c r="AE38" s="112">
        <f t="shared" si="6"/>
        <v>3.7703757742849207</v>
      </c>
      <c r="AF38" s="113">
        <f t="shared" si="6"/>
        <v>3.7647285430008797</v>
      </c>
      <c r="AG38" s="113">
        <f t="shared" si="6"/>
        <v>3.752645795675607</v>
      </c>
      <c r="AH38" s="114">
        <f t="shared" si="6"/>
        <v>3.8347129301330751</v>
      </c>
      <c r="AI38" s="115">
        <f t="shared" si="6"/>
        <v>3.6658232189144382</v>
      </c>
      <c r="AJ38" s="113">
        <f t="shared" si="6"/>
        <v>3.6602162596989753</v>
      </c>
      <c r="AK38" s="113">
        <f t="shared" si="6"/>
        <v>3.6482226579245896</v>
      </c>
      <c r="AL38" s="116">
        <f t="shared" si="6"/>
        <v>3.72976566884453</v>
      </c>
      <c r="AM38" s="112">
        <f t="shared" ref="AM38:AV41" si="7">(((5*($H$11*10000))/(((((VLOOKUP(AM$31,$I$5:$J$15,2))*$R38)*AM$30/2)+((($E$9*(1-0.088))+($E$16/$E$6))*(AM$30/COS(AM$31*PI()/180))/2)+$E$14)*(5/384)))^(1/4))/100</f>
        <v>3.5743276220946898</v>
      </c>
      <c r="AN38" s="113">
        <f t="shared" si="7"/>
        <v>3.5687690117626882</v>
      </c>
      <c r="AO38" s="113">
        <f t="shared" si="7"/>
        <v>3.5568812156891481</v>
      </c>
      <c r="AP38" s="114">
        <f t="shared" si="7"/>
        <v>3.6377701241727021</v>
      </c>
      <c r="AQ38" s="115">
        <f t="shared" si="7"/>
        <v>3.4932191219146511</v>
      </c>
      <c r="AR38" s="113">
        <f t="shared" si="7"/>
        <v>3.4877128445315049</v>
      </c>
      <c r="AS38" s="113">
        <f t="shared" si="7"/>
        <v>3.4759389160377903</v>
      </c>
      <c r="AT38" s="116">
        <f t="shared" si="7"/>
        <v>3.5561064028577669</v>
      </c>
      <c r="AU38" s="112">
        <f t="shared" si="7"/>
        <v>3.4205510370660064</v>
      </c>
      <c r="AV38" s="113">
        <f t="shared" si="7"/>
        <v>3.4150986997301569</v>
      </c>
      <c r="AW38" s="113">
        <f t="shared" ref="AW38:BB41" si="8">(((5*($H$11*10000))/(((((VLOOKUP(AW$31,$I$5:$J$15,2))*$R38)*AW$30/2)+((($E$9*(1-0.088))+($E$16/$E$6))*(AW$30/COS(AW$31*PI()/180))/2)+$E$14)*(5/384)))^(1/4))/100</f>
        <v>3.4034417260772822</v>
      </c>
      <c r="AX38" s="114">
        <f t="shared" si="8"/>
        <v>3.4828572571085119</v>
      </c>
      <c r="AY38" s="112">
        <f t="shared" si="8"/>
        <v>3.3548633278105147</v>
      </c>
      <c r="AZ38" s="113">
        <f t="shared" si="8"/>
        <v>3.3494651316397972</v>
      </c>
      <c r="BA38" s="113">
        <f t="shared" si="8"/>
        <v>3.3379252714839374</v>
      </c>
      <c r="BB38" s="114">
        <f t="shared" si="8"/>
        <v>3.4165803579605769</v>
      </c>
    </row>
    <row r="39" spans="3:57" ht="18" customHeight="1" x14ac:dyDescent="0.25">
      <c r="C39" s="74"/>
      <c r="D39" s="75"/>
      <c r="E39" s="70"/>
      <c r="F39" s="8"/>
      <c r="G39" s="7"/>
      <c r="H39" s="7"/>
      <c r="Q39" s="255"/>
      <c r="R39" s="83">
        <v>55</v>
      </c>
      <c r="S39" s="117">
        <f t="shared" si="5"/>
        <v>4.0870217560553685</v>
      </c>
      <c r="T39" s="118">
        <f t="shared" si="5"/>
        <v>4.0821883645612589</v>
      </c>
      <c r="U39" s="118">
        <f t="shared" si="5"/>
        <v>4.0718213197992972</v>
      </c>
      <c r="V39" s="121">
        <f t="shared" si="5"/>
        <v>4.162266644656639</v>
      </c>
      <c r="W39" s="117">
        <f t="shared" si="5"/>
        <v>3.9110437314862798</v>
      </c>
      <c r="X39" s="118">
        <f t="shared" si="5"/>
        <v>3.9061961093296036</v>
      </c>
      <c r="Y39" s="118">
        <f t="shared" si="5"/>
        <v>3.8958031779322901</v>
      </c>
      <c r="Z39" s="119">
        <f t="shared" si="5"/>
        <v>3.9866920027456696</v>
      </c>
      <c r="AA39" s="120">
        <f t="shared" si="5"/>
        <v>3.7674288248833996</v>
      </c>
      <c r="AB39" s="118">
        <f t="shared" si="5"/>
        <v>3.762604602842182</v>
      </c>
      <c r="AC39" s="118">
        <f t="shared" si="6"/>
        <v>3.7522651677320202</v>
      </c>
      <c r="AD39" s="121">
        <f t="shared" si="6"/>
        <v>3.8428432037476443</v>
      </c>
      <c r="AE39" s="117">
        <f t="shared" si="6"/>
        <v>3.6468284314634047</v>
      </c>
      <c r="AF39" s="118">
        <f t="shared" si="6"/>
        <v>3.6420455268978653</v>
      </c>
      <c r="AG39" s="118">
        <f t="shared" si="6"/>
        <v>3.631797137424059</v>
      </c>
      <c r="AH39" s="119">
        <f t="shared" si="6"/>
        <v>3.7216956405190085</v>
      </c>
      <c r="AI39" s="120">
        <f t="shared" si="6"/>
        <v>3.5433535999577805</v>
      </c>
      <c r="AJ39" s="118">
        <f t="shared" si="6"/>
        <v>3.5386204194022293</v>
      </c>
      <c r="AK39" s="118">
        <f t="shared" si="6"/>
        <v>3.5284805033071067</v>
      </c>
      <c r="AL39" s="121">
        <f t="shared" si="6"/>
        <v>3.6175191239265478</v>
      </c>
      <c r="AM39" s="117">
        <f t="shared" si="7"/>
        <v>3.4530709646956241</v>
      </c>
      <c r="AN39" s="118">
        <f t="shared" si="7"/>
        <v>3.4483910339692314</v>
      </c>
      <c r="AO39" s="118">
        <f t="shared" si="7"/>
        <v>3.4383667278081238</v>
      </c>
      <c r="AP39" s="119">
        <f t="shared" si="7"/>
        <v>3.5264631492444867</v>
      </c>
      <c r="AQ39" s="120">
        <f t="shared" si="7"/>
        <v>3.3732318440319626</v>
      </c>
      <c r="AR39" s="118">
        <f t="shared" si="7"/>
        <v>3.3686060858358893</v>
      </c>
      <c r="AS39" s="118">
        <f t="shared" si="7"/>
        <v>3.3586990597709501</v>
      </c>
      <c r="AT39" s="121">
        <f t="shared" si="7"/>
        <v>3.4458241223329673</v>
      </c>
      <c r="AU39" s="117">
        <f t="shared" si="7"/>
        <v>3.3018450233579504</v>
      </c>
      <c r="AV39" s="118">
        <f t="shared" si="7"/>
        <v>3.2972729466062982</v>
      </c>
      <c r="AW39" s="118">
        <f t="shared" si="8"/>
        <v>3.2874819179632881</v>
      </c>
      <c r="AX39" s="119">
        <f t="shared" si="8"/>
        <v>3.3736359550698167</v>
      </c>
      <c r="AY39" s="117">
        <f t="shared" si="8"/>
        <v>3.237425030293315</v>
      </c>
      <c r="AZ39" s="118">
        <f t="shared" si="8"/>
        <v>3.2329053794199463</v>
      </c>
      <c r="BA39" s="118">
        <f t="shared" si="8"/>
        <v>3.2232274814263469</v>
      </c>
      <c r="BB39" s="119">
        <f t="shared" si="8"/>
        <v>3.3084272628686553</v>
      </c>
    </row>
    <row r="40" spans="3:57" ht="18" customHeight="1" x14ac:dyDescent="0.25">
      <c r="C40" s="74"/>
      <c r="D40" s="75"/>
      <c r="E40" s="70"/>
      <c r="F40" s="8"/>
      <c r="G40" s="7"/>
      <c r="H40" s="7"/>
      <c r="Q40" s="255"/>
      <c r="R40" s="83">
        <v>65</v>
      </c>
      <c r="S40" s="117">
        <f t="shared" si="5"/>
        <v>3.9795588236508421</v>
      </c>
      <c r="T40" s="118">
        <f t="shared" si="5"/>
        <v>3.9753270585313505</v>
      </c>
      <c r="U40" s="118">
        <f t="shared" si="5"/>
        <v>3.9662419296592746</v>
      </c>
      <c r="V40" s="121">
        <f t="shared" si="5"/>
        <v>4.0635055664369535</v>
      </c>
      <c r="W40" s="117">
        <f t="shared" si="5"/>
        <v>3.8035806535990564</v>
      </c>
      <c r="X40" s="118">
        <f t="shared" si="5"/>
        <v>3.7993620343675101</v>
      </c>
      <c r="Y40" s="118">
        <f t="shared" si="5"/>
        <v>3.7903083807141349</v>
      </c>
      <c r="Z40" s="119">
        <f t="shared" si="5"/>
        <v>3.8874712010469601</v>
      </c>
      <c r="AA40" s="120">
        <f t="shared" si="5"/>
        <v>3.6607102838988443</v>
      </c>
      <c r="AB40" s="118">
        <f t="shared" si="5"/>
        <v>3.6565302518797527</v>
      </c>
      <c r="AC40" s="118">
        <f t="shared" si="6"/>
        <v>3.6475617166388177</v>
      </c>
      <c r="AD40" s="121">
        <f t="shared" si="6"/>
        <v>3.7439793351952853</v>
      </c>
      <c r="AE40" s="117">
        <f t="shared" si="6"/>
        <v>3.54119233239649</v>
      </c>
      <c r="AF40" s="118">
        <f t="shared" si="6"/>
        <v>3.5370616631326839</v>
      </c>
      <c r="AG40" s="118">
        <f t="shared" si="6"/>
        <v>3.528200749854816</v>
      </c>
      <c r="AH40" s="119">
        <f t="shared" si="6"/>
        <v>3.6235867043760459</v>
      </c>
      <c r="AI40" s="120">
        <f t="shared" si="6"/>
        <v>3.438945682626616</v>
      </c>
      <c r="AJ40" s="118">
        <f t="shared" si="6"/>
        <v>3.4348684025964298</v>
      </c>
      <c r="AK40" s="118">
        <f t="shared" si="6"/>
        <v>3.4261233320406768</v>
      </c>
      <c r="AL40" s="121">
        <f t="shared" si="6"/>
        <v>3.5203588581918734</v>
      </c>
      <c r="AM40" s="117">
        <f t="shared" si="7"/>
        <v>3.3499406755910401</v>
      </c>
      <c r="AN40" s="118">
        <f t="shared" si="7"/>
        <v>3.3459175334509501</v>
      </c>
      <c r="AO40" s="118">
        <f t="shared" si="7"/>
        <v>3.3372896179823703</v>
      </c>
      <c r="AP40" s="119">
        <f t="shared" si="7"/>
        <v>3.4303391783514745</v>
      </c>
      <c r="AQ40" s="120">
        <f t="shared" si="7"/>
        <v>3.2713787719231187</v>
      </c>
      <c r="AR40" s="118">
        <f t="shared" si="7"/>
        <v>3.2674088882588741</v>
      </c>
      <c r="AS40" s="118">
        <f t="shared" si="7"/>
        <v>3.258896028347924</v>
      </c>
      <c r="AT40" s="121">
        <f t="shared" si="7"/>
        <v>3.3507666436499361</v>
      </c>
      <c r="AU40" s="117">
        <f t="shared" si="7"/>
        <v>3.2012427552220144</v>
      </c>
      <c r="AV40" s="118">
        <f t="shared" si="7"/>
        <v>3.1973244527388971</v>
      </c>
      <c r="AW40" s="118">
        <f t="shared" si="8"/>
        <v>3.1889228918276356</v>
      </c>
      <c r="AX40" s="119">
        <f t="shared" si="8"/>
        <v>3.2796433822350086</v>
      </c>
      <c r="AY40" s="117">
        <f t="shared" si="8"/>
        <v>3.1380339403776678</v>
      </c>
      <c r="AZ40" s="118">
        <f t="shared" si="8"/>
        <v>3.1341651783710383</v>
      </c>
      <c r="BA40" s="118">
        <f t="shared" si="8"/>
        <v>3.1258704183598023</v>
      </c>
      <c r="BB40" s="119">
        <f t="shared" si="8"/>
        <v>3.2154803569306538</v>
      </c>
    </row>
    <row r="41" spans="3:57" ht="24" customHeight="1" thickBot="1" x14ac:dyDescent="0.3">
      <c r="C41" s="71"/>
      <c r="D41" s="72"/>
      <c r="E41" s="73"/>
      <c r="F41" s="8"/>
      <c r="G41" s="7"/>
      <c r="H41" s="7"/>
      <c r="Q41" s="255"/>
      <c r="R41" s="84">
        <v>90</v>
      </c>
      <c r="S41" s="122">
        <f t="shared" si="5"/>
        <v>3.7615692884715473</v>
      </c>
      <c r="T41" s="123">
        <f t="shared" si="5"/>
        <v>3.758374625737265</v>
      </c>
      <c r="U41" s="123">
        <f t="shared" si="5"/>
        <v>3.7515044905359418</v>
      </c>
      <c r="V41" s="126">
        <f t="shared" si="5"/>
        <v>3.8593662154482176</v>
      </c>
      <c r="W41" s="122">
        <f t="shared" si="5"/>
        <v>3.5874508388615998</v>
      </c>
      <c r="X41" s="123">
        <f t="shared" si="5"/>
        <v>3.5843002767767893</v>
      </c>
      <c r="Y41" s="123">
        <f t="shared" si="5"/>
        <v>3.5775265213996419</v>
      </c>
      <c r="Z41" s="124">
        <f t="shared" si="5"/>
        <v>3.6841249633193853</v>
      </c>
      <c r="AA41" s="125">
        <f t="shared" si="5"/>
        <v>3.4473869137374153</v>
      </c>
      <c r="AB41" s="123">
        <f t="shared" si="5"/>
        <v>3.4442890133020785</v>
      </c>
      <c r="AC41" s="123">
        <f t="shared" si="6"/>
        <v>3.4376295498396128</v>
      </c>
      <c r="AD41" s="126">
        <f t="shared" si="6"/>
        <v>3.5426034978254051</v>
      </c>
      <c r="AE41" s="122">
        <f t="shared" si="6"/>
        <v>3.3309989822979302</v>
      </c>
      <c r="AF41" s="123">
        <f t="shared" si="6"/>
        <v>3.3279551542573445</v>
      </c>
      <c r="AG41" s="123">
        <f t="shared" si="6"/>
        <v>3.3214127087182197</v>
      </c>
      <c r="AH41" s="124">
        <f t="shared" si="6"/>
        <v>3.4246696551009963</v>
      </c>
      <c r="AI41" s="125">
        <f t="shared" si="6"/>
        <v>3.2319357687179404</v>
      </c>
      <c r="AJ41" s="123">
        <f t="shared" si="6"/>
        <v>3.2289446033115099</v>
      </c>
      <c r="AK41" s="123">
        <f t="shared" si="6"/>
        <v>3.2225159436056425</v>
      </c>
      <c r="AL41" s="126">
        <f t="shared" si="6"/>
        <v>3.32407412471848</v>
      </c>
      <c r="AM41" s="122">
        <f t="shared" si="7"/>
        <v>3.1460463925741489</v>
      </c>
      <c r="AN41" s="123">
        <f t="shared" si="7"/>
        <v>3.143105393923002</v>
      </c>
      <c r="AO41" s="123">
        <f t="shared" si="7"/>
        <v>3.1367850165053608</v>
      </c>
      <c r="AP41" s="124">
        <f t="shared" si="7"/>
        <v>3.2367086767947546</v>
      </c>
      <c r="AQ41" s="125">
        <f t="shared" si="7"/>
        <v>3.0704790000764199</v>
      </c>
      <c r="AR41" s="123">
        <f t="shared" si="7"/>
        <v>3.0675853293909636</v>
      </c>
      <c r="AS41" s="123">
        <f t="shared" si="7"/>
        <v>3.0613670336690664</v>
      </c>
      <c r="AT41" s="126">
        <f t="shared" si="7"/>
        <v>3.1597378917369081</v>
      </c>
      <c r="AU41" s="122">
        <f t="shared" si="7"/>
        <v>3.0031956084262181</v>
      </c>
      <c r="AV41" s="123">
        <f t="shared" si="7"/>
        <v>3.0003464120818135</v>
      </c>
      <c r="AW41" s="123">
        <f t="shared" si="8"/>
        <v>2.994223992012369</v>
      </c>
      <c r="AX41" s="124">
        <f t="shared" si="8"/>
        <v>3.091128143740832</v>
      </c>
      <c r="AY41" s="122">
        <f t="shared" si="8"/>
        <v>2.942692780025725</v>
      </c>
      <c r="AZ41" s="123">
        <f t="shared" si="8"/>
        <v>2.9398853323309559</v>
      </c>
      <c r="BA41" s="123">
        <f t="shared" si="8"/>
        <v>2.9338528749265471</v>
      </c>
      <c r="BB41" s="124">
        <f t="shared" si="8"/>
        <v>3.0293747328737317</v>
      </c>
    </row>
    <row r="42" spans="3:57" ht="18" customHeight="1" thickTop="1" x14ac:dyDescent="0.3">
      <c r="C42" s="22">
        <v>3</v>
      </c>
      <c r="D42" s="23" t="s">
        <v>15</v>
      </c>
      <c r="E42" s="148">
        <f>1000*5/384*(((E24*9.81)*$E5^4)/$H11)</f>
        <v>1.6102386151832306</v>
      </c>
      <c r="F42" s="6"/>
      <c r="G42" s="7"/>
      <c r="H42" s="7"/>
      <c r="Q42" s="109"/>
      <c r="R42" s="110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</row>
    <row r="43" spans="3:57" ht="18" hidden="1" customHeight="1" thickTop="1" x14ac:dyDescent="0.3">
      <c r="C43" s="76"/>
      <c r="D43" s="56" t="s">
        <v>44</v>
      </c>
      <c r="E43" s="77">
        <f>(((5*($H$11*10000))/($G24*(5/384)))^(1/4))/100</f>
        <v>3.9650889848563757</v>
      </c>
      <c r="F43" s="6"/>
      <c r="G43" s="7"/>
      <c r="H43" s="7"/>
      <c r="Q43" s="150"/>
      <c r="R43" s="10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</row>
    <row r="44" spans="3:57" ht="18" customHeight="1" x14ac:dyDescent="0.3">
      <c r="C44" s="74"/>
      <c r="D44" s="75"/>
      <c r="E44" s="70"/>
      <c r="F44" s="6"/>
      <c r="G44" s="7"/>
      <c r="H44" s="7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</row>
    <row r="45" spans="3:57" ht="18" customHeight="1" x14ac:dyDescent="0.3">
      <c r="C45" s="74"/>
      <c r="D45" s="75"/>
      <c r="E45" s="70"/>
      <c r="F45" s="6"/>
      <c r="G45" s="7"/>
      <c r="H45" s="7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</row>
    <row r="46" spans="3:57" ht="18" customHeight="1" x14ac:dyDescent="0.3">
      <c r="C46" s="74"/>
      <c r="D46" s="75"/>
      <c r="E46" s="70"/>
      <c r="F46" s="6"/>
      <c r="G46" s="7"/>
      <c r="H46" s="7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</row>
    <row r="47" spans="3:57" ht="24" customHeight="1" thickBot="1" x14ac:dyDescent="0.35">
      <c r="C47" s="71"/>
      <c r="D47" s="72"/>
      <c r="E47" s="73"/>
      <c r="F47" s="6"/>
      <c r="G47" s="7"/>
      <c r="H47" s="7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</row>
    <row r="48" spans="3:57" ht="18" customHeight="1" thickTop="1" thickBot="1" x14ac:dyDescent="0.3">
      <c r="C48" s="24">
        <v>4</v>
      </c>
      <c r="D48" s="25" t="s">
        <v>16</v>
      </c>
      <c r="E48" s="149">
        <f>1000*5/384*(((E26*9.81)*$E5^4)/$H11)</f>
        <v>1.7182111597369469</v>
      </c>
      <c r="F48" s="8"/>
      <c r="G48" s="7"/>
      <c r="H48" s="7"/>
      <c r="Q48" s="108"/>
      <c r="R48" s="10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08"/>
      <c r="BD48" s="108"/>
      <c r="BE48" s="108"/>
    </row>
    <row r="49" spans="4:5" ht="18" hidden="1" customHeight="1" thickTop="1" x14ac:dyDescent="0.25">
      <c r="D49" s="56" t="s">
        <v>44</v>
      </c>
      <c r="E49" s="57">
        <f>(((5*($H$11*10000))/($G26*(5/384)))^(1/4))/100</f>
        <v>3.8917754006568241</v>
      </c>
    </row>
    <row r="50" spans="4:5" ht="18" customHeight="1" thickTop="1" x14ac:dyDescent="0.25"/>
    <row r="51" spans="4:5" ht="18" customHeight="1" x14ac:dyDescent="0.25"/>
    <row r="52" spans="4:5" ht="18" customHeight="1" x14ac:dyDescent="0.25"/>
    <row r="53" spans="4:5" ht="18" customHeight="1" x14ac:dyDescent="0.25"/>
    <row r="54" spans="4:5" ht="20.100000000000001" customHeight="1" x14ac:dyDescent="0.25"/>
    <row r="55" spans="4:5" ht="20.100000000000001" customHeight="1" x14ac:dyDescent="0.25"/>
    <row r="56" spans="4:5" ht="20.100000000000001" customHeight="1" x14ac:dyDescent="0.25"/>
    <row r="57" spans="4:5" ht="20.100000000000001" customHeight="1" x14ac:dyDescent="0.25"/>
    <row r="58" spans="4:5" ht="20.100000000000001" customHeight="1" x14ac:dyDescent="0.25"/>
    <row r="59" spans="4:5" ht="20.100000000000001" customHeight="1" x14ac:dyDescent="0.25"/>
    <row r="60" spans="4:5" ht="20.100000000000001" customHeight="1" x14ac:dyDescent="0.25"/>
    <row r="61" spans="4:5" ht="20.100000000000001" customHeight="1" x14ac:dyDescent="0.25"/>
    <row r="62" spans="4:5" ht="20.100000000000001" customHeight="1" x14ac:dyDescent="0.25"/>
    <row r="63" spans="4:5" ht="20.100000000000001" customHeight="1" x14ac:dyDescent="0.25"/>
    <row r="64" spans="4:5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sheetProtection algorithmName="SHA-512" hashValue="tfSA7+XjkIFbQPPKFR7t0uIu6kAmqEsRyoU7RDLeQhIa9n8CR5yOe2oq/CjJ/lhl2wDO7veWpslkLX7Y7Uol5Q==" saltValue="m1VXNDi31FZzuDAs1D5/Ow==" spinCount="100000" sheet="1" objects="1" scenarios="1"/>
  <mergeCells count="16">
    <mergeCell ref="C21:C22"/>
    <mergeCell ref="C23:C24"/>
    <mergeCell ref="C25:C26"/>
    <mergeCell ref="C28:D28"/>
    <mergeCell ref="D29:E29"/>
    <mergeCell ref="L7:N7"/>
    <mergeCell ref="L8:N8"/>
    <mergeCell ref="L9:N9"/>
    <mergeCell ref="Q38:Q41"/>
    <mergeCell ref="Q32:Q35"/>
    <mergeCell ref="Q30:R30"/>
    <mergeCell ref="C19:C20"/>
    <mergeCell ref="I19:K19"/>
    <mergeCell ref="I20:K20"/>
    <mergeCell ref="B2:E2"/>
    <mergeCell ref="I2:K2"/>
  </mergeCells>
  <conditionalFormatting sqref="E30:E47">
    <cfRule type="cellIs" dxfId="1" priority="1" stopIfTrue="1" operator="greaterThan">
      <formula>$E$28</formula>
    </cfRule>
  </conditionalFormatting>
  <conditionalFormatting sqref="E48">
    <cfRule type="cellIs" dxfId="0" priority="2" stopIfTrue="1" operator="greaterThan">
      <formula>$E$28</formula>
    </cfRule>
  </conditionalFormatting>
  <pageMargins left="0.39370078740157483" right="0" top="0.39370078740157483" bottom="0" header="0" footer="0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PORTEE sabliere_vitrage</vt:lpstr>
      <vt:lpstr>PORTEE-renf L_vitrage</vt:lpstr>
      <vt:lpstr>PORTEE sabliere_plaque</vt:lpstr>
      <vt:lpstr>PORTEE-renf L_plaque</vt:lpstr>
    </vt:vector>
  </TitlesOfParts>
  <Company>FLANDRIA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</dc:creator>
  <cp:lastModifiedBy>Bart COUSSENS</cp:lastModifiedBy>
  <cp:lastPrinted>2020-12-07T14:09:35Z</cp:lastPrinted>
  <dcterms:created xsi:type="dcterms:W3CDTF">2007-01-31T10:45:57Z</dcterms:created>
  <dcterms:modified xsi:type="dcterms:W3CDTF">2021-02-18T09:07:48Z</dcterms:modified>
</cp:coreProperties>
</file>