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LATITUDE/INERTIES/CALCULS/SABLIERE/"/>
    </mc:Choice>
  </mc:AlternateContent>
  <xr:revisionPtr revIDLastSave="12" documentId="13_ncr:1_{385E60B4-CEF1-46B4-87C0-B16D1268274B}" xr6:coauthVersionLast="46" xr6:coauthVersionMax="46" xr10:uidLastSave="{2FB68D56-CFF6-4A8A-BC95-08E3B4B00B3B}"/>
  <bookViews>
    <workbookView xWindow="-108" yWindow="-108" windowWidth="23256" windowHeight="12576" tabRatio="717" xr2:uid="{00000000-000D-0000-FFFF-FFFF00000000}"/>
  </bookViews>
  <sheets>
    <sheet name="Flèche cheneau chevr_120 vitr" sheetId="1" r:id="rId1"/>
    <sheet name="Flèche cheneau chevr_143 vitr" sheetId="2" r:id="rId2"/>
    <sheet name="Flèche cheneau chevr_120 plaq" sheetId="3" r:id="rId3"/>
    <sheet name="Flèche cheneau chevr_143 plaq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G50" i="1" l="1"/>
  <c r="BH50" i="1"/>
  <c r="BI50" i="1"/>
  <c r="BJ50" i="1"/>
  <c r="BG51" i="1"/>
  <c r="BH51" i="1"/>
  <c r="BI51" i="1"/>
  <c r="BJ51" i="1"/>
  <c r="BG52" i="1"/>
  <c r="BH52" i="1"/>
  <c r="BI52" i="1"/>
  <c r="BJ52" i="1"/>
  <c r="BG53" i="1"/>
  <c r="BH53" i="1"/>
  <c r="BI53" i="1"/>
  <c r="BJ53" i="1"/>
  <c r="BG54" i="1"/>
  <c r="BH54" i="1"/>
  <c r="BI54" i="1"/>
  <c r="BJ54" i="1"/>
  <c r="BG38" i="1"/>
  <c r="BH38" i="1"/>
  <c r="BI38" i="1"/>
  <c r="BJ38" i="1"/>
  <c r="BG39" i="1"/>
  <c r="BH39" i="1"/>
  <c r="BI39" i="1"/>
  <c r="BJ39" i="1"/>
  <c r="BG40" i="1"/>
  <c r="BH40" i="1"/>
  <c r="BI40" i="1"/>
  <c r="BJ40" i="1"/>
  <c r="BG41" i="1"/>
  <c r="BH41" i="1"/>
  <c r="BI41" i="1"/>
  <c r="BJ41" i="1"/>
  <c r="BG42" i="1"/>
  <c r="BH42" i="1"/>
  <c r="BI42" i="1"/>
  <c r="BJ42" i="1"/>
  <c r="BB50" i="1"/>
  <c r="BC50" i="1"/>
  <c r="BD50" i="1"/>
  <c r="BE50" i="1"/>
  <c r="BB51" i="1"/>
  <c r="BC51" i="1"/>
  <c r="BD51" i="1"/>
  <c r="BE51" i="1"/>
  <c r="BB52" i="1"/>
  <c r="BC52" i="1"/>
  <c r="BD52" i="1"/>
  <c r="BE52" i="1"/>
  <c r="BB53" i="1"/>
  <c r="BC53" i="1"/>
  <c r="BD53" i="1"/>
  <c r="BE53" i="1"/>
  <c r="BB54" i="1"/>
  <c r="BC54" i="1"/>
  <c r="BD54" i="1"/>
  <c r="BE54" i="1"/>
  <c r="BB38" i="1"/>
  <c r="BC38" i="1"/>
  <c r="BD38" i="1"/>
  <c r="BE38" i="1"/>
  <c r="BB39" i="1"/>
  <c r="BC39" i="1"/>
  <c r="BD39" i="1"/>
  <c r="BE39" i="1"/>
  <c r="BB40" i="1"/>
  <c r="BC40" i="1"/>
  <c r="BD40" i="1"/>
  <c r="BE40" i="1"/>
  <c r="BB41" i="1"/>
  <c r="BC41" i="1"/>
  <c r="BD41" i="1"/>
  <c r="BE41" i="1"/>
  <c r="BB42" i="1"/>
  <c r="BC42" i="1"/>
  <c r="BD42" i="1"/>
  <c r="BE42" i="1"/>
  <c r="AW50" i="1"/>
  <c r="AX50" i="1"/>
  <c r="AY50" i="1"/>
  <c r="AZ50" i="1"/>
  <c r="AW51" i="1"/>
  <c r="AX51" i="1"/>
  <c r="AY51" i="1"/>
  <c r="AZ51" i="1"/>
  <c r="AW52" i="1"/>
  <c r="AX52" i="1"/>
  <c r="AY52" i="1"/>
  <c r="AZ52" i="1"/>
  <c r="AW53" i="1"/>
  <c r="AX53" i="1"/>
  <c r="AY53" i="1"/>
  <c r="AZ53" i="1"/>
  <c r="AW54" i="1"/>
  <c r="AX54" i="1"/>
  <c r="AY54" i="1"/>
  <c r="AZ54" i="1"/>
  <c r="AW38" i="1"/>
  <c r="AX38" i="1"/>
  <c r="AY38" i="1"/>
  <c r="AZ38" i="1"/>
  <c r="AW39" i="1"/>
  <c r="AX39" i="1"/>
  <c r="AY39" i="1"/>
  <c r="AZ39" i="1"/>
  <c r="AW40" i="1"/>
  <c r="AX40" i="1"/>
  <c r="AY40" i="1"/>
  <c r="AZ40" i="1"/>
  <c r="AW41" i="1"/>
  <c r="AX41" i="1"/>
  <c r="AY41" i="1"/>
  <c r="AZ41" i="1"/>
  <c r="AW42" i="1"/>
  <c r="AX42" i="1"/>
  <c r="AY42" i="1"/>
  <c r="AZ42" i="1"/>
  <c r="AR50" i="1"/>
  <c r="AS50" i="1"/>
  <c r="AT50" i="1"/>
  <c r="AU50" i="1"/>
  <c r="AR51" i="1"/>
  <c r="AS51" i="1"/>
  <c r="AT51" i="1"/>
  <c r="AU51" i="1"/>
  <c r="AR52" i="1"/>
  <c r="AS52" i="1"/>
  <c r="AT52" i="1"/>
  <c r="AU52" i="1"/>
  <c r="AR53" i="1"/>
  <c r="AS53" i="1"/>
  <c r="AT53" i="1"/>
  <c r="AU53" i="1"/>
  <c r="AR54" i="1"/>
  <c r="AS54" i="1"/>
  <c r="AT54" i="1"/>
  <c r="AU54" i="1"/>
  <c r="AR38" i="1"/>
  <c r="AS38" i="1"/>
  <c r="AT38" i="1"/>
  <c r="AU38" i="1"/>
  <c r="AR39" i="1"/>
  <c r="AS39" i="1"/>
  <c r="AT39" i="1"/>
  <c r="AU39" i="1"/>
  <c r="AR40" i="1"/>
  <c r="AS40" i="1"/>
  <c r="AT40" i="1"/>
  <c r="AU40" i="1"/>
  <c r="AR41" i="1"/>
  <c r="AS41" i="1"/>
  <c r="AT41" i="1"/>
  <c r="AU41" i="1"/>
  <c r="AR42" i="1"/>
  <c r="AS42" i="1"/>
  <c r="AT42" i="1"/>
  <c r="AU42" i="1"/>
  <c r="AM50" i="1"/>
  <c r="AN50" i="1"/>
  <c r="AO50" i="1"/>
  <c r="AP50" i="1"/>
  <c r="AM51" i="1"/>
  <c r="AN51" i="1"/>
  <c r="AO51" i="1"/>
  <c r="AP51" i="1"/>
  <c r="AM52" i="1"/>
  <c r="AN52" i="1"/>
  <c r="AO52" i="1"/>
  <c r="AP52" i="1"/>
  <c r="AM53" i="1"/>
  <c r="AN53" i="1"/>
  <c r="AO53" i="1"/>
  <c r="AP53" i="1"/>
  <c r="AM54" i="1"/>
  <c r="AN54" i="1"/>
  <c r="AO54" i="1"/>
  <c r="AP54" i="1"/>
  <c r="AM38" i="1"/>
  <c r="AN38" i="1"/>
  <c r="AO38" i="1"/>
  <c r="AP38" i="1"/>
  <c r="AM39" i="1"/>
  <c r="AN39" i="1"/>
  <c r="AO39" i="1"/>
  <c r="AP39" i="1"/>
  <c r="AM40" i="1"/>
  <c r="AN40" i="1"/>
  <c r="AO40" i="1"/>
  <c r="AP40" i="1"/>
  <c r="AM41" i="1"/>
  <c r="AN41" i="1"/>
  <c r="AO41" i="1"/>
  <c r="AP41" i="1"/>
  <c r="AM42" i="1"/>
  <c r="AN42" i="1"/>
  <c r="AO42" i="1"/>
  <c r="AP42" i="1"/>
  <c r="AH50" i="1"/>
  <c r="AI50" i="1"/>
  <c r="AJ50" i="1"/>
  <c r="AK50" i="1"/>
  <c r="AH51" i="1"/>
  <c r="AI51" i="1"/>
  <c r="AJ51" i="1"/>
  <c r="AK51" i="1"/>
  <c r="AH52" i="1"/>
  <c r="AI52" i="1"/>
  <c r="AJ52" i="1"/>
  <c r="AK52" i="1"/>
  <c r="AH53" i="1"/>
  <c r="AI53" i="1"/>
  <c r="AJ53" i="1"/>
  <c r="AK53" i="1"/>
  <c r="AH54" i="1"/>
  <c r="AI54" i="1"/>
  <c r="AJ54" i="1"/>
  <c r="AK54" i="1"/>
  <c r="AH38" i="1"/>
  <c r="AI38" i="1"/>
  <c r="AJ38" i="1"/>
  <c r="AK38" i="1"/>
  <c r="AH39" i="1"/>
  <c r="AI39" i="1"/>
  <c r="AJ39" i="1"/>
  <c r="AK39" i="1"/>
  <c r="AH40" i="1"/>
  <c r="AI40" i="1"/>
  <c r="AJ40" i="1"/>
  <c r="AK40" i="1"/>
  <c r="AH41" i="1"/>
  <c r="AI41" i="1"/>
  <c r="AJ41" i="1"/>
  <c r="AK41" i="1"/>
  <c r="AH42" i="1"/>
  <c r="AI42" i="1"/>
  <c r="AJ42" i="1"/>
  <c r="AK42" i="1"/>
  <c r="AC50" i="1"/>
  <c r="AD50" i="1"/>
  <c r="AE50" i="1"/>
  <c r="AF50" i="1"/>
  <c r="AC51" i="1"/>
  <c r="AD51" i="1"/>
  <c r="AE51" i="1"/>
  <c r="AF51" i="1"/>
  <c r="AC52" i="1"/>
  <c r="AD52" i="1"/>
  <c r="AE52" i="1"/>
  <c r="AF52" i="1"/>
  <c r="AC53" i="1"/>
  <c r="AD53" i="1"/>
  <c r="AE53" i="1"/>
  <c r="AF53" i="1"/>
  <c r="AC54" i="1"/>
  <c r="AD54" i="1"/>
  <c r="AE54" i="1"/>
  <c r="AF54" i="1"/>
  <c r="AC38" i="1"/>
  <c r="AD38" i="1"/>
  <c r="AE38" i="1"/>
  <c r="AF38" i="1"/>
  <c r="AC39" i="1"/>
  <c r="AD39" i="1"/>
  <c r="AE39" i="1"/>
  <c r="AF39" i="1"/>
  <c r="AC40" i="1"/>
  <c r="AD40" i="1"/>
  <c r="AE40" i="1"/>
  <c r="AF40" i="1"/>
  <c r="AC41" i="1"/>
  <c r="AD41" i="1"/>
  <c r="AE41" i="1"/>
  <c r="AF41" i="1"/>
  <c r="AC42" i="1"/>
  <c r="AD42" i="1"/>
  <c r="AE42" i="1"/>
  <c r="AF42" i="1"/>
  <c r="X50" i="1"/>
  <c r="Y50" i="1"/>
  <c r="Z50" i="1"/>
  <c r="AA50" i="1"/>
  <c r="X51" i="1"/>
  <c r="Y51" i="1"/>
  <c r="Z51" i="1"/>
  <c r="AA51" i="1"/>
  <c r="X52" i="1"/>
  <c r="Y52" i="1"/>
  <c r="Z52" i="1"/>
  <c r="AA52" i="1"/>
  <c r="X53" i="1"/>
  <c r="Y53" i="1"/>
  <c r="Z53" i="1"/>
  <c r="AA53" i="1"/>
  <c r="X54" i="1"/>
  <c r="Y54" i="1"/>
  <c r="Z54" i="1"/>
  <c r="AA54" i="1"/>
  <c r="X38" i="1"/>
  <c r="Y38" i="1"/>
  <c r="Z38" i="1"/>
  <c r="AA38" i="1"/>
  <c r="X39" i="1"/>
  <c r="Y39" i="1"/>
  <c r="Z39" i="1"/>
  <c r="AA39" i="1"/>
  <c r="X40" i="1"/>
  <c r="Y40" i="1"/>
  <c r="Z40" i="1"/>
  <c r="AA40" i="1"/>
  <c r="X41" i="1"/>
  <c r="Y41" i="1"/>
  <c r="Z41" i="1"/>
  <c r="AA41" i="1"/>
  <c r="X42" i="1"/>
  <c r="Y42" i="1"/>
  <c r="Z42" i="1"/>
  <c r="AA42" i="1"/>
  <c r="S50" i="1"/>
  <c r="T50" i="1"/>
  <c r="U50" i="1"/>
  <c r="V50" i="1"/>
  <c r="S51" i="1"/>
  <c r="T51" i="1"/>
  <c r="U51" i="1"/>
  <c r="V51" i="1"/>
  <c r="S52" i="1"/>
  <c r="T52" i="1"/>
  <c r="U52" i="1"/>
  <c r="V52" i="1"/>
  <c r="S53" i="1"/>
  <c r="T53" i="1"/>
  <c r="U53" i="1"/>
  <c r="V53" i="1"/>
  <c r="S54" i="1"/>
  <c r="T54" i="1"/>
  <c r="U54" i="1"/>
  <c r="V54" i="1"/>
  <c r="S38" i="1"/>
  <c r="T38" i="1"/>
  <c r="U38" i="1"/>
  <c r="V38" i="1"/>
  <c r="S39" i="1"/>
  <c r="T39" i="1"/>
  <c r="U39" i="1"/>
  <c r="V39" i="1"/>
  <c r="S40" i="1"/>
  <c r="T40" i="1"/>
  <c r="U40" i="1"/>
  <c r="V40" i="1"/>
  <c r="S41" i="1"/>
  <c r="T41" i="1"/>
  <c r="U41" i="1"/>
  <c r="V41" i="1"/>
  <c r="S42" i="1"/>
  <c r="T42" i="1"/>
  <c r="U42" i="1"/>
  <c r="V42" i="1"/>
  <c r="T50" i="4" l="1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AQ57" i="4"/>
  <c r="AR57" i="4"/>
  <c r="AS57" i="4"/>
  <c r="AT57" i="4"/>
  <c r="AU57" i="4"/>
  <c r="AV57" i="4"/>
  <c r="AW57" i="4"/>
  <c r="AX57" i="4"/>
  <c r="AY57" i="4"/>
  <c r="AZ57" i="4"/>
  <c r="BA57" i="4"/>
  <c r="BB57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S51" i="4"/>
  <c r="S52" i="4"/>
  <c r="S53" i="4"/>
  <c r="S54" i="4"/>
  <c r="S55" i="4"/>
  <c r="S56" i="4"/>
  <c r="S57" i="4"/>
  <c r="S58" i="4"/>
  <c r="S50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AQ42" i="4"/>
  <c r="AR42" i="4"/>
  <c r="AS42" i="4"/>
  <c r="AT42" i="4"/>
  <c r="AU42" i="4"/>
  <c r="AV42" i="4"/>
  <c r="AW42" i="4"/>
  <c r="AX42" i="4"/>
  <c r="AY42" i="4"/>
  <c r="AZ42" i="4"/>
  <c r="BA42" i="4"/>
  <c r="BB42" i="4"/>
  <c r="S39" i="4"/>
  <c r="S40" i="4"/>
  <c r="S41" i="4"/>
  <c r="S42" i="4"/>
  <c r="S38" i="4"/>
  <c r="W50" i="1"/>
  <c r="AB50" i="1"/>
  <c r="AG50" i="1"/>
  <c r="AL50" i="1"/>
  <c r="AQ50" i="1"/>
  <c r="AV50" i="1"/>
  <c r="BA50" i="1"/>
  <c r="BF50" i="1"/>
  <c r="W51" i="1"/>
  <c r="AB51" i="1"/>
  <c r="AG51" i="1"/>
  <c r="AL51" i="1"/>
  <c r="AQ51" i="1"/>
  <c r="AV51" i="1"/>
  <c r="BA51" i="1"/>
  <c r="BF51" i="1"/>
  <c r="W52" i="1"/>
  <c r="AB52" i="1"/>
  <c r="AG52" i="1"/>
  <c r="AL52" i="1"/>
  <c r="AQ52" i="1"/>
  <c r="AV52" i="1"/>
  <c r="BA52" i="1"/>
  <c r="BF52" i="1"/>
  <c r="W53" i="1"/>
  <c r="AB53" i="1"/>
  <c r="AG53" i="1"/>
  <c r="AL53" i="1"/>
  <c r="AQ53" i="1"/>
  <c r="AV53" i="1"/>
  <c r="BA53" i="1"/>
  <c r="BF53" i="1"/>
  <c r="W54" i="1"/>
  <c r="AB54" i="1"/>
  <c r="AG54" i="1"/>
  <c r="AL54" i="1"/>
  <c r="AQ54" i="1"/>
  <c r="AV54" i="1"/>
  <c r="BA54" i="1"/>
  <c r="BF54" i="1"/>
  <c r="R51" i="1"/>
  <c r="R52" i="1"/>
  <c r="R53" i="1"/>
  <c r="R54" i="1"/>
  <c r="R50" i="1"/>
  <c r="W38" i="1"/>
  <c r="AB38" i="1"/>
  <c r="AG38" i="1"/>
  <c r="AL38" i="1"/>
  <c r="AQ38" i="1"/>
  <c r="AV38" i="1"/>
  <c r="BA38" i="1"/>
  <c r="BF38" i="1"/>
  <c r="W39" i="1"/>
  <c r="AB39" i="1"/>
  <c r="AG39" i="1"/>
  <c r="AL39" i="1"/>
  <c r="AQ39" i="1"/>
  <c r="AV39" i="1"/>
  <c r="BA39" i="1"/>
  <c r="BF39" i="1"/>
  <c r="W40" i="1"/>
  <c r="AB40" i="1"/>
  <c r="AG40" i="1"/>
  <c r="AL40" i="1"/>
  <c r="AQ40" i="1"/>
  <c r="AV40" i="1"/>
  <c r="BA40" i="1"/>
  <c r="BF40" i="1"/>
  <c r="W41" i="1"/>
  <c r="AB41" i="1"/>
  <c r="AG41" i="1"/>
  <c r="AL41" i="1"/>
  <c r="AQ41" i="1"/>
  <c r="AV41" i="1"/>
  <c r="BA41" i="1"/>
  <c r="BF41" i="1"/>
  <c r="W42" i="1"/>
  <c r="AB42" i="1"/>
  <c r="AG42" i="1"/>
  <c r="AL42" i="1"/>
  <c r="AQ42" i="1"/>
  <c r="AV42" i="1"/>
  <c r="BA42" i="1"/>
  <c r="BF42" i="1"/>
  <c r="R39" i="1"/>
  <c r="R40" i="1"/>
  <c r="R41" i="1"/>
  <c r="R42" i="1"/>
  <c r="R38" i="1"/>
  <c r="J16" i="4" l="1"/>
  <c r="J17" i="4" s="1"/>
  <c r="E16" i="4"/>
  <c r="J15" i="4"/>
  <c r="J14" i="4"/>
  <c r="J13" i="4"/>
  <c r="J12" i="4"/>
  <c r="E12" i="4"/>
  <c r="J18" i="4" s="1"/>
  <c r="J11" i="4"/>
  <c r="J10" i="4"/>
  <c r="H10" i="4"/>
  <c r="H4" i="4"/>
  <c r="J16" i="3"/>
  <c r="J17" i="3" s="1"/>
  <c r="E16" i="3"/>
  <c r="J15" i="3"/>
  <c r="J14" i="3"/>
  <c r="J13" i="3"/>
  <c r="J12" i="3"/>
  <c r="E12" i="3"/>
  <c r="J18" i="3" s="1"/>
  <c r="J11" i="3"/>
  <c r="J10" i="3"/>
  <c r="H10" i="3"/>
  <c r="H4" i="3"/>
  <c r="BG39" i="3" l="1"/>
  <c r="BG41" i="3"/>
  <c r="BB38" i="3"/>
  <c r="BB40" i="3"/>
  <c r="BB42" i="3"/>
  <c r="AW39" i="3"/>
  <c r="AW41" i="3"/>
  <c r="AR38" i="3"/>
  <c r="AR40" i="3"/>
  <c r="AR42" i="3"/>
  <c r="AM39" i="3"/>
  <c r="AM41" i="3"/>
  <c r="AH38" i="3"/>
  <c r="AH40" i="3"/>
  <c r="AH42" i="3"/>
  <c r="AC39" i="3"/>
  <c r="AC41" i="3"/>
  <c r="X38" i="3"/>
  <c r="X40" i="3"/>
  <c r="X42" i="3"/>
  <c r="S39" i="3"/>
  <c r="S41" i="3"/>
  <c r="AZ38" i="3"/>
  <c r="AK41" i="3"/>
  <c r="BH39" i="3"/>
  <c r="BH41" i="3"/>
  <c r="BC38" i="3"/>
  <c r="BC40" i="3"/>
  <c r="BC42" i="3"/>
  <c r="AX39" i="3"/>
  <c r="AX41" i="3"/>
  <c r="AS38" i="3"/>
  <c r="AS40" i="3"/>
  <c r="AS42" i="3"/>
  <c r="AN39" i="3"/>
  <c r="AN41" i="3"/>
  <c r="AI38" i="3"/>
  <c r="AI40" i="3"/>
  <c r="AI42" i="3"/>
  <c r="AD39" i="3"/>
  <c r="AD41" i="3"/>
  <c r="Y38" i="3"/>
  <c r="Y40" i="3"/>
  <c r="Y42" i="3"/>
  <c r="T39" i="3"/>
  <c r="T41" i="3"/>
  <c r="BJ42" i="3"/>
  <c r="AP40" i="3"/>
  <c r="AA41" i="3"/>
  <c r="BI39" i="3"/>
  <c r="BI41" i="3"/>
  <c r="BD38" i="3"/>
  <c r="BD40" i="3"/>
  <c r="BD42" i="3"/>
  <c r="AY39" i="3"/>
  <c r="AY41" i="3"/>
  <c r="AT38" i="3"/>
  <c r="AT40" i="3"/>
  <c r="AT42" i="3"/>
  <c r="AO39" i="3"/>
  <c r="AO41" i="3"/>
  <c r="AJ38" i="3"/>
  <c r="AJ40" i="3"/>
  <c r="AJ42" i="3"/>
  <c r="AE39" i="3"/>
  <c r="AE41" i="3"/>
  <c r="Z38" i="3"/>
  <c r="Z40" i="3"/>
  <c r="Z42" i="3"/>
  <c r="U39" i="3"/>
  <c r="U41" i="3"/>
  <c r="BE39" i="3"/>
  <c r="AP38" i="3"/>
  <c r="AF42" i="3"/>
  <c r="BJ39" i="3"/>
  <c r="BJ41" i="3"/>
  <c r="BE38" i="3"/>
  <c r="BE40" i="3"/>
  <c r="BE42" i="3"/>
  <c r="AZ39" i="3"/>
  <c r="AZ41" i="3"/>
  <c r="AU38" i="3"/>
  <c r="AU40" i="3"/>
  <c r="AU42" i="3"/>
  <c r="AP39" i="3"/>
  <c r="AP41" i="3"/>
  <c r="AK38" i="3"/>
  <c r="AK40" i="3"/>
  <c r="AK42" i="3"/>
  <c r="AF39" i="3"/>
  <c r="AF41" i="3"/>
  <c r="AA38" i="3"/>
  <c r="AA40" i="3"/>
  <c r="AA42" i="3"/>
  <c r="V39" i="3"/>
  <c r="V41" i="3"/>
  <c r="AU39" i="3"/>
  <c r="AA39" i="3"/>
  <c r="BG38" i="3"/>
  <c r="BG40" i="3"/>
  <c r="BG42" i="3"/>
  <c r="BB39" i="3"/>
  <c r="BB41" i="3"/>
  <c r="AW38" i="3"/>
  <c r="AW40" i="3"/>
  <c r="AW42" i="3"/>
  <c r="AR39" i="3"/>
  <c r="AR41" i="3"/>
  <c r="AM38" i="3"/>
  <c r="AM40" i="3"/>
  <c r="AM42" i="3"/>
  <c r="AH39" i="3"/>
  <c r="AH41" i="3"/>
  <c r="AC38" i="3"/>
  <c r="AC40" i="3"/>
  <c r="AC42" i="3"/>
  <c r="X39" i="3"/>
  <c r="X41" i="3"/>
  <c r="S38" i="3"/>
  <c r="S40" i="3"/>
  <c r="S42" i="3"/>
  <c r="BE41" i="3"/>
  <c r="AK39" i="3"/>
  <c r="V38" i="3"/>
  <c r="BH38" i="3"/>
  <c r="BH40" i="3"/>
  <c r="BH42" i="3"/>
  <c r="BC39" i="3"/>
  <c r="BC41" i="3"/>
  <c r="AX38" i="3"/>
  <c r="AX40" i="3"/>
  <c r="AX42" i="3"/>
  <c r="AS39" i="3"/>
  <c r="AS41" i="3"/>
  <c r="AN38" i="3"/>
  <c r="AN40" i="3"/>
  <c r="AN42" i="3"/>
  <c r="AI39" i="3"/>
  <c r="AI41" i="3"/>
  <c r="AD38" i="3"/>
  <c r="AD40" i="3"/>
  <c r="AD42" i="3"/>
  <c r="Y39" i="3"/>
  <c r="Y41" i="3"/>
  <c r="T38" i="3"/>
  <c r="T40" i="3"/>
  <c r="T42" i="3"/>
  <c r="BJ40" i="3"/>
  <c r="AZ40" i="3"/>
  <c r="AU41" i="3"/>
  <c r="AF38" i="3"/>
  <c r="V40" i="3"/>
  <c r="BI38" i="3"/>
  <c r="BI40" i="3"/>
  <c r="BI42" i="3"/>
  <c r="BD39" i="3"/>
  <c r="BD41" i="3"/>
  <c r="AY38" i="3"/>
  <c r="AY40" i="3"/>
  <c r="AY42" i="3"/>
  <c r="AT39" i="3"/>
  <c r="AT41" i="3"/>
  <c r="AO38" i="3"/>
  <c r="AO40" i="3"/>
  <c r="AO42" i="3"/>
  <c r="AJ39" i="3"/>
  <c r="AJ41" i="3"/>
  <c r="AE38" i="3"/>
  <c r="AE40" i="3"/>
  <c r="AE42" i="3"/>
  <c r="Z39" i="3"/>
  <c r="Z41" i="3"/>
  <c r="U38" i="3"/>
  <c r="U40" i="3"/>
  <c r="U42" i="3"/>
  <c r="BJ38" i="3"/>
  <c r="AZ42" i="3"/>
  <c r="AP42" i="3"/>
  <c r="AF40" i="3"/>
  <c r="V42" i="3"/>
  <c r="BF38" i="3"/>
  <c r="BF39" i="3"/>
  <c r="BF40" i="3"/>
  <c r="BF41" i="3"/>
  <c r="BF42" i="3"/>
  <c r="AQ42" i="3"/>
  <c r="AV38" i="3"/>
  <c r="W38" i="3"/>
  <c r="W39" i="3"/>
  <c r="W40" i="3"/>
  <c r="W41" i="3"/>
  <c r="W42" i="3"/>
  <c r="R39" i="3"/>
  <c r="R38" i="3"/>
  <c r="AV42" i="3"/>
  <c r="AB38" i="3"/>
  <c r="AB39" i="3"/>
  <c r="AB40" i="3"/>
  <c r="AB41" i="3"/>
  <c r="AB42" i="3"/>
  <c r="R40" i="3"/>
  <c r="AV41" i="3"/>
  <c r="AG38" i="3"/>
  <c r="AG39" i="3"/>
  <c r="AG40" i="3"/>
  <c r="AG41" i="3"/>
  <c r="AG42" i="3"/>
  <c r="R41" i="3"/>
  <c r="AQ40" i="3"/>
  <c r="AL38" i="3"/>
  <c r="AL39" i="3"/>
  <c r="AL40" i="3"/>
  <c r="AL41" i="3"/>
  <c r="AL42" i="3"/>
  <c r="R42" i="3"/>
  <c r="AQ38" i="3"/>
  <c r="AQ41" i="3"/>
  <c r="AV39" i="3"/>
  <c r="BA38" i="3"/>
  <c r="BA39" i="3"/>
  <c r="BA40" i="3"/>
  <c r="BA41" i="3"/>
  <c r="BA42" i="3"/>
  <c r="AQ39" i="3"/>
  <c r="AV40" i="3"/>
  <c r="X36" i="3"/>
  <c r="AH36" i="3"/>
  <c r="AR36" i="3"/>
  <c r="BB36" i="3"/>
  <c r="AS36" i="3"/>
  <c r="Y36" i="3"/>
  <c r="AI36" i="3"/>
  <c r="BC36" i="3"/>
  <c r="AG36" i="3"/>
  <c r="AA36" i="3"/>
  <c r="AK36" i="3"/>
  <c r="AU36" i="3"/>
  <c r="BE36" i="3"/>
  <c r="AQ36" i="3"/>
  <c r="AB36" i="3"/>
  <c r="AL36" i="3"/>
  <c r="AV36" i="3"/>
  <c r="BF36" i="3"/>
  <c r="R36" i="3"/>
  <c r="V36" i="3"/>
  <c r="AZ36" i="3"/>
  <c r="W36" i="3"/>
  <c r="S36" i="3"/>
  <c r="AC36" i="3"/>
  <c r="AM36" i="3"/>
  <c r="AW36" i="3"/>
  <c r="BG36" i="3"/>
  <c r="AF36" i="3"/>
  <c r="BJ36" i="3"/>
  <c r="T36" i="3"/>
  <c r="AD36" i="3"/>
  <c r="AN36" i="3"/>
  <c r="AX36" i="3"/>
  <c r="BH36" i="3"/>
  <c r="AP36" i="3"/>
  <c r="BA36" i="3"/>
  <c r="E24" i="3"/>
  <c r="E26" i="3"/>
  <c r="E49" i="3" s="1"/>
  <c r="E22" i="3"/>
  <c r="E37" i="3" s="1"/>
  <c r="E20" i="3"/>
  <c r="E31" i="3" s="1"/>
  <c r="T36" i="4"/>
  <c r="AB36" i="4"/>
  <c r="AJ36" i="4"/>
  <c r="AR36" i="4"/>
  <c r="AZ36" i="4"/>
  <c r="AO36" i="4"/>
  <c r="Z36" i="4"/>
  <c r="U36" i="4"/>
  <c r="AC36" i="4"/>
  <c r="AK36" i="4"/>
  <c r="AS36" i="4"/>
  <c r="BA36" i="4"/>
  <c r="AG36" i="4"/>
  <c r="V36" i="4"/>
  <c r="AD36" i="4"/>
  <c r="AL36" i="4"/>
  <c r="AT36" i="4"/>
  <c r="BB36" i="4"/>
  <c r="Y36" i="4"/>
  <c r="AH36" i="4"/>
  <c r="W36" i="4"/>
  <c r="AE36" i="4"/>
  <c r="AM36" i="4"/>
  <c r="AU36" i="4"/>
  <c r="S36" i="4"/>
  <c r="X36" i="4"/>
  <c r="AF36" i="4"/>
  <c r="AN36" i="4"/>
  <c r="AV36" i="4"/>
  <c r="AX36" i="4"/>
  <c r="AA36" i="4"/>
  <c r="AI36" i="4"/>
  <c r="AQ36" i="4"/>
  <c r="AY36" i="4"/>
  <c r="AW36" i="4"/>
  <c r="AP36" i="4"/>
  <c r="E22" i="4"/>
  <c r="E37" i="4" s="1"/>
  <c r="E20" i="4"/>
  <c r="E31" i="4" s="1"/>
  <c r="E24" i="4"/>
  <c r="E56" i="4" s="1"/>
  <c r="E26" i="4"/>
  <c r="E49" i="4" s="1"/>
  <c r="AS32" i="4"/>
  <c r="AS34" i="4"/>
  <c r="AT32" i="4"/>
  <c r="AG35" i="4"/>
  <c r="AP33" i="4"/>
  <c r="AW33" i="4"/>
  <c r="H11" i="4"/>
  <c r="AK34" i="4"/>
  <c r="U32" i="4"/>
  <c r="AL34" i="4"/>
  <c r="BA32" i="4"/>
  <c r="AH35" i="4"/>
  <c r="AO33" i="4"/>
  <c r="AO35" i="4"/>
  <c r="AX44" i="4"/>
  <c r="AP46" i="4"/>
  <c r="U45" i="4"/>
  <c r="AW46" i="4"/>
  <c r="AS47" i="4"/>
  <c r="V32" i="4"/>
  <c r="BB32" i="4"/>
  <c r="AX33" i="4"/>
  <c r="AT34" i="4"/>
  <c r="AP35" i="4"/>
  <c r="Z44" i="4"/>
  <c r="V45" i="4"/>
  <c r="BB45" i="4"/>
  <c r="AX46" i="4"/>
  <c r="AT47" i="4"/>
  <c r="AC32" i="4"/>
  <c r="Y33" i="4"/>
  <c r="U34" i="4"/>
  <c r="BA34" i="4"/>
  <c r="AW35" i="4"/>
  <c r="AG44" i="4"/>
  <c r="AC45" i="4"/>
  <c r="Y46" i="4"/>
  <c r="U47" i="4"/>
  <c r="BA47" i="4"/>
  <c r="AL47" i="4"/>
  <c r="BA45" i="4"/>
  <c r="AD32" i="4"/>
  <c r="Z33" i="4"/>
  <c r="V34" i="4"/>
  <c r="BB34" i="4"/>
  <c r="AX35" i="4"/>
  <c r="AH44" i="4"/>
  <c r="AD45" i="4"/>
  <c r="Z46" i="4"/>
  <c r="V47" i="4"/>
  <c r="BB47" i="4"/>
  <c r="AK32" i="4"/>
  <c r="AG33" i="4"/>
  <c r="AC34" i="4"/>
  <c r="Y35" i="4"/>
  <c r="AO44" i="4"/>
  <c r="AK45" i="4"/>
  <c r="AG46" i="4"/>
  <c r="AC47" i="4"/>
  <c r="AT45" i="4"/>
  <c r="Y44" i="4"/>
  <c r="AL32" i="4"/>
  <c r="AH33" i="4"/>
  <c r="AD34" i="4"/>
  <c r="Z35" i="4"/>
  <c r="AP44" i="4"/>
  <c r="AL45" i="4"/>
  <c r="AH46" i="4"/>
  <c r="AD47" i="4"/>
  <c r="Y34" i="3"/>
  <c r="AP32" i="3"/>
  <c r="AQ32" i="3"/>
  <c r="AA33" i="3"/>
  <c r="AX33" i="3"/>
  <c r="AG34" i="3"/>
  <c r="BJ34" i="3"/>
  <c r="AN35" i="3"/>
  <c r="BA34" i="3"/>
  <c r="BC34" i="3"/>
  <c r="H11" i="3"/>
  <c r="V32" i="3"/>
  <c r="AS32" i="3"/>
  <c r="AB33" i="3"/>
  <c r="BE33" i="3"/>
  <c r="AI34" i="3"/>
  <c r="R35" i="3"/>
  <c r="AU35" i="3"/>
  <c r="R33" i="3"/>
  <c r="BH35" i="3"/>
  <c r="T33" i="3"/>
  <c r="AD33" i="3"/>
  <c r="AP34" i="3"/>
  <c r="Y32" i="3"/>
  <c r="BA32" i="3"/>
  <c r="AK33" i="3"/>
  <c r="BH33" i="3"/>
  <c r="AQ34" i="3"/>
  <c r="AA35" i="3"/>
  <c r="AX35" i="3"/>
  <c r="AU33" i="3"/>
  <c r="AV33" i="3"/>
  <c r="AL35" i="3"/>
  <c r="W32" i="3"/>
  <c r="T35" i="3"/>
  <c r="AF32" i="3"/>
  <c r="BC32" i="3"/>
  <c r="AL33" i="3"/>
  <c r="V34" i="3"/>
  <c r="AS34" i="3"/>
  <c r="AB35" i="3"/>
  <c r="BE35" i="3"/>
  <c r="AI32" i="3"/>
  <c r="AK35" i="3"/>
  <c r="AF34" i="3"/>
  <c r="AZ32" i="3"/>
  <c r="BF33" i="3"/>
  <c r="AV35" i="3"/>
  <c r="AG32" i="3"/>
  <c r="BJ32" i="3"/>
  <c r="AN33" i="3"/>
  <c r="W34" i="3"/>
  <c r="AZ34" i="3"/>
  <c r="AD35" i="3"/>
  <c r="BF35" i="3"/>
  <c r="W32" i="4"/>
  <c r="AE32" i="4"/>
  <c r="AM32" i="4"/>
  <c r="AU32" i="4"/>
  <c r="S33" i="4"/>
  <c r="AA33" i="4"/>
  <c r="AI33" i="4"/>
  <c r="AQ33" i="4"/>
  <c r="AY33" i="4"/>
  <c r="W34" i="4"/>
  <c r="AE34" i="4"/>
  <c r="AM34" i="4"/>
  <c r="AU34" i="4"/>
  <c r="S35" i="4"/>
  <c r="AA35" i="4"/>
  <c r="AI35" i="4"/>
  <c r="AQ35" i="4"/>
  <c r="AY35" i="4"/>
  <c r="S44" i="4"/>
  <c r="AA44" i="4"/>
  <c r="AI44" i="4"/>
  <c r="AQ44" i="4"/>
  <c r="AY44" i="4"/>
  <c r="W45" i="4"/>
  <c r="AE45" i="4"/>
  <c r="AM45" i="4"/>
  <c r="AU45" i="4"/>
  <c r="S46" i="4"/>
  <c r="AA46" i="4"/>
  <c r="AI46" i="4"/>
  <c r="AQ46" i="4"/>
  <c r="AY46" i="4"/>
  <c r="W47" i="4"/>
  <c r="AE47" i="4"/>
  <c r="AM47" i="4"/>
  <c r="AU47" i="4"/>
  <c r="X32" i="4"/>
  <c r="AF32" i="4"/>
  <c r="AN32" i="4"/>
  <c r="AV32" i="4"/>
  <c r="T33" i="4"/>
  <c r="AB33" i="4"/>
  <c r="AJ33" i="4"/>
  <c r="AR33" i="4"/>
  <c r="AZ33" i="4"/>
  <c r="X34" i="4"/>
  <c r="AF34" i="4"/>
  <c r="AN34" i="4"/>
  <c r="AV34" i="4"/>
  <c r="T35" i="4"/>
  <c r="AB35" i="4"/>
  <c r="AJ35" i="4"/>
  <c r="AR35" i="4"/>
  <c r="AZ35" i="4"/>
  <c r="T44" i="4"/>
  <c r="AB44" i="4"/>
  <c r="AJ44" i="4"/>
  <c r="AR44" i="4"/>
  <c r="AZ44" i="4"/>
  <c r="X45" i="4"/>
  <c r="AF45" i="4"/>
  <c r="AN45" i="4"/>
  <c r="AV45" i="4"/>
  <c r="T46" i="4"/>
  <c r="AB46" i="4"/>
  <c r="AJ46" i="4"/>
  <c r="AR46" i="4"/>
  <c r="AZ46" i="4"/>
  <c r="X47" i="4"/>
  <c r="AF47" i="4"/>
  <c r="AN47" i="4"/>
  <c r="AV47" i="4"/>
  <c r="Y32" i="4"/>
  <c r="AG32" i="4"/>
  <c r="AO32" i="4"/>
  <c r="AW32" i="4"/>
  <c r="U33" i="4"/>
  <c r="AC33" i="4"/>
  <c r="AK33" i="4"/>
  <c r="AS33" i="4"/>
  <c r="BA33" i="4"/>
  <c r="Y34" i="4"/>
  <c r="AG34" i="4"/>
  <c r="AO34" i="4"/>
  <c r="AW34" i="4"/>
  <c r="U35" i="4"/>
  <c r="AC35" i="4"/>
  <c r="AK35" i="4"/>
  <c r="AS35" i="4"/>
  <c r="BA35" i="4"/>
  <c r="U44" i="4"/>
  <c r="AC44" i="4"/>
  <c r="AK44" i="4"/>
  <c r="AS44" i="4"/>
  <c r="BA44" i="4"/>
  <c r="Y45" i="4"/>
  <c r="AG45" i="4"/>
  <c r="AO45" i="4"/>
  <c r="AW45" i="4"/>
  <c r="U46" i="4"/>
  <c r="AC46" i="4"/>
  <c r="AK46" i="4"/>
  <c r="AS46" i="4"/>
  <c r="BA46" i="4"/>
  <c r="Y47" i="4"/>
  <c r="AG47" i="4"/>
  <c r="AO47" i="4"/>
  <c r="AW47" i="4"/>
  <c r="Z32" i="4"/>
  <c r="AH32" i="4"/>
  <c r="AP32" i="4"/>
  <c r="AX32" i="4"/>
  <c r="V33" i="4"/>
  <c r="AD33" i="4"/>
  <c r="AL33" i="4"/>
  <c r="AT33" i="4"/>
  <c r="BB33" i="4"/>
  <c r="Z34" i="4"/>
  <c r="AH34" i="4"/>
  <c r="AP34" i="4"/>
  <c r="AX34" i="4"/>
  <c r="V35" i="4"/>
  <c r="AD35" i="4"/>
  <c r="AL35" i="4"/>
  <c r="AT35" i="4"/>
  <c r="BB35" i="4"/>
  <c r="V44" i="4"/>
  <c r="AD44" i="4"/>
  <c r="AL44" i="4"/>
  <c r="AT44" i="4"/>
  <c r="BB44" i="4"/>
  <c r="Z45" i="4"/>
  <c r="AH45" i="4"/>
  <c r="AP45" i="4"/>
  <c r="AX45" i="4"/>
  <c r="V46" i="4"/>
  <c r="AD46" i="4"/>
  <c r="AL46" i="4"/>
  <c r="AT46" i="4"/>
  <c r="BB46" i="4"/>
  <c r="Z47" i="4"/>
  <c r="AH47" i="4"/>
  <c r="AP47" i="4"/>
  <c r="AX47" i="4"/>
  <c r="S32" i="4"/>
  <c r="AA32" i="4"/>
  <c r="AI32" i="4"/>
  <c r="AQ32" i="4"/>
  <c r="AY32" i="4"/>
  <c r="W33" i="4"/>
  <c r="AE33" i="4"/>
  <c r="AM33" i="4"/>
  <c r="AU33" i="4"/>
  <c r="S34" i="4"/>
  <c r="AA34" i="4"/>
  <c r="AI34" i="4"/>
  <c r="AQ34" i="4"/>
  <c r="AY34" i="4"/>
  <c r="W35" i="4"/>
  <c r="AE35" i="4"/>
  <c r="AM35" i="4"/>
  <c r="AU35" i="4"/>
  <c r="W44" i="4"/>
  <c r="AE44" i="4"/>
  <c r="AM44" i="4"/>
  <c r="AU44" i="4"/>
  <c r="S45" i="4"/>
  <c r="AA45" i="4"/>
  <c r="AI45" i="4"/>
  <c r="AQ45" i="4"/>
  <c r="AY45" i="4"/>
  <c r="W46" i="4"/>
  <c r="AE46" i="4"/>
  <c r="AM46" i="4"/>
  <c r="AU46" i="4"/>
  <c r="S47" i="4"/>
  <c r="AA47" i="4"/>
  <c r="AI47" i="4"/>
  <c r="AQ47" i="4"/>
  <c r="AY47" i="4"/>
  <c r="T32" i="4"/>
  <c r="AB32" i="4"/>
  <c r="AJ32" i="4"/>
  <c r="AR32" i="4"/>
  <c r="AZ32" i="4"/>
  <c r="X33" i="4"/>
  <c r="AF33" i="4"/>
  <c r="AN33" i="4"/>
  <c r="AV33" i="4"/>
  <c r="T34" i="4"/>
  <c r="AB34" i="4"/>
  <c r="AJ34" i="4"/>
  <c r="AR34" i="4"/>
  <c r="AZ34" i="4"/>
  <c r="X35" i="4"/>
  <c r="AF35" i="4"/>
  <c r="AN35" i="4"/>
  <c r="AV35" i="4"/>
  <c r="X44" i="4"/>
  <c r="AF44" i="4"/>
  <c r="AN44" i="4"/>
  <c r="AV44" i="4"/>
  <c r="T45" i="4"/>
  <c r="AB45" i="4"/>
  <c r="AJ45" i="4"/>
  <c r="AR45" i="4"/>
  <c r="AZ45" i="4"/>
  <c r="X46" i="4"/>
  <c r="AF46" i="4"/>
  <c r="AN46" i="4"/>
  <c r="AV46" i="4"/>
  <c r="T47" i="4"/>
  <c r="AB47" i="4"/>
  <c r="AJ47" i="4"/>
  <c r="AR47" i="4"/>
  <c r="AZ47" i="4"/>
  <c r="T32" i="3"/>
  <c r="AD32" i="3"/>
  <c r="AN32" i="3"/>
  <c r="AX32" i="3"/>
  <c r="BH32" i="3"/>
  <c r="Y33" i="3"/>
  <c r="AI33" i="3"/>
  <c r="AS33" i="3"/>
  <c r="BC33" i="3"/>
  <c r="T34" i="3"/>
  <c r="AD34" i="3"/>
  <c r="AN34" i="3"/>
  <c r="AX34" i="3"/>
  <c r="BH34" i="3"/>
  <c r="Y35" i="3"/>
  <c r="AI35" i="3"/>
  <c r="AS35" i="3"/>
  <c r="BC35" i="3"/>
  <c r="X32" i="3"/>
  <c r="AH32" i="3"/>
  <c r="AR32" i="3"/>
  <c r="BB32" i="3"/>
  <c r="S33" i="3"/>
  <c r="AC33" i="3"/>
  <c r="AM33" i="3"/>
  <c r="AW33" i="3"/>
  <c r="BG33" i="3"/>
  <c r="X34" i="3"/>
  <c r="AH34" i="3"/>
  <c r="AR34" i="3"/>
  <c r="BB34" i="3"/>
  <c r="S35" i="3"/>
  <c r="AC35" i="3"/>
  <c r="AM35" i="3"/>
  <c r="AW35" i="3"/>
  <c r="BG35" i="3"/>
  <c r="S46" i="3"/>
  <c r="AA32" i="3"/>
  <c r="AK32" i="3"/>
  <c r="AU32" i="3"/>
  <c r="BE32" i="3"/>
  <c r="V33" i="3"/>
  <c r="AF33" i="3"/>
  <c r="AP33" i="3"/>
  <c r="AZ33" i="3"/>
  <c r="BJ33" i="3"/>
  <c r="AA34" i="3"/>
  <c r="AK34" i="3"/>
  <c r="AU34" i="3"/>
  <c r="BE34" i="3"/>
  <c r="V35" i="3"/>
  <c r="AF35" i="3"/>
  <c r="AP35" i="3"/>
  <c r="AZ35" i="3"/>
  <c r="BJ35" i="3"/>
  <c r="R32" i="3"/>
  <c r="AB32" i="3"/>
  <c r="AL32" i="3"/>
  <c r="AV32" i="3"/>
  <c r="BF32" i="3"/>
  <c r="W33" i="3"/>
  <c r="AG33" i="3"/>
  <c r="AQ33" i="3"/>
  <c r="BA33" i="3"/>
  <c r="R34" i="3"/>
  <c r="AB34" i="3"/>
  <c r="AL34" i="3"/>
  <c r="AV34" i="3"/>
  <c r="BF34" i="3"/>
  <c r="W35" i="3"/>
  <c r="AG35" i="3"/>
  <c r="AQ35" i="3"/>
  <c r="BA35" i="3"/>
  <c r="BA44" i="3"/>
  <c r="S32" i="3"/>
  <c r="AC32" i="3"/>
  <c r="AM32" i="3"/>
  <c r="AW32" i="3"/>
  <c r="BG32" i="3"/>
  <c r="X33" i="3"/>
  <c r="AH33" i="3"/>
  <c r="AR33" i="3"/>
  <c r="BB33" i="3"/>
  <c r="S34" i="3"/>
  <c r="AC34" i="3"/>
  <c r="AM34" i="3"/>
  <c r="AW34" i="3"/>
  <c r="BG34" i="3"/>
  <c r="X35" i="3"/>
  <c r="AH35" i="3"/>
  <c r="AR35" i="3"/>
  <c r="BB35" i="3"/>
  <c r="BG50" i="3" l="1"/>
  <c r="BG52" i="3"/>
  <c r="BG54" i="3"/>
  <c r="BG56" i="3"/>
  <c r="BG58" i="3"/>
  <c r="BB51" i="3"/>
  <c r="BB53" i="3"/>
  <c r="BB55" i="3"/>
  <c r="BB57" i="3"/>
  <c r="AW50" i="3"/>
  <c r="AW52" i="3"/>
  <c r="AW54" i="3"/>
  <c r="AW56" i="3"/>
  <c r="AW58" i="3"/>
  <c r="AR51" i="3"/>
  <c r="AR53" i="3"/>
  <c r="AR55" i="3"/>
  <c r="AR57" i="3"/>
  <c r="AM50" i="3"/>
  <c r="AM52" i="3"/>
  <c r="AM54" i="3"/>
  <c r="AM56" i="3"/>
  <c r="AM58" i="3"/>
  <c r="AH51" i="3"/>
  <c r="AH53" i="3"/>
  <c r="AH55" i="3"/>
  <c r="AH57" i="3"/>
  <c r="AC50" i="3"/>
  <c r="AC52" i="3"/>
  <c r="AC54" i="3"/>
  <c r="AC56" i="3"/>
  <c r="AC58" i="3"/>
  <c r="X51" i="3"/>
  <c r="X53" i="3"/>
  <c r="X55" i="3"/>
  <c r="X57" i="3"/>
  <c r="S50" i="3"/>
  <c r="S52" i="3"/>
  <c r="S54" i="3"/>
  <c r="S56" i="3"/>
  <c r="S58" i="3"/>
  <c r="BE54" i="3"/>
  <c r="AZ55" i="3"/>
  <c r="AP51" i="3"/>
  <c r="AK56" i="3"/>
  <c r="AA52" i="3"/>
  <c r="V55" i="3"/>
  <c r="BH50" i="3"/>
  <c r="BH52" i="3"/>
  <c r="BH54" i="3"/>
  <c r="BH56" i="3"/>
  <c r="BH58" i="3"/>
  <c r="BC51" i="3"/>
  <c r="BC53" i="3"/>
  <c r="BC55" i="3"/>
  <c r="BC57" i="3"/>
  <c r="AX50" i="3"/>
  <c r="AX52" i="3"/>
  <c r="AX54" i="3"/>
  <c r="AX56" i="3"/>
  <c r="AX58" i="3"/>
  <c r="AS51" i="3"/>
  <c r="AS53" i="3"/>
  <c r="AS55" i="3"/>
  <c r="AS57" i="3"/>
  <c r="AN50" i="3"/>
  <c r="AN52" i="3"/>
  <c r="AN54" i="3"/>
  <c r="AN56" i="3"/>
  <c r="AN58" i="3"/>
  <c r="AI51" i="3"/>
  <c r="AI53" i="3"/>
  <c r="AI55" i="3"/>
  <c r="AI57" i="3"/>
  <c r="AD50" i="3"/>
  <c r="AD52" i="3"/>
  <c r="AD54" i="3"/>
  <c r="AD56" i="3"/>
  <c r="AD58" i="3"/>
  <c r="Y51" i="3"/>
  <c r="Y53" i="3"/>
  <c r="Y55" i="3"/>
  <c r="Y57" i="3"/>
  <c r="T50" i="3"/>
  <c r="T52" i="3"/>
  <c r="T54" i="3"/>
  <c r="T56" i="3"/>
  <c r="T58" i="3"/>
  <c r="BJ57" i="3"/>
  <c r="BE58" i="3"/>
  <c r="AZ53" i="3"/>
  <c r="AU56" i="3"/>
  <c r="AP55" i="3"/>
  <c r="AK54" i="3"/>
  <c r="AF53" i="3"/>
  <c r="AA54" i="3"/>
  <c r="BI50" i="3"/>
  <c r="BI52" i="3"/>
  <c r="BI54" i="3"/>
  <c r="BI56" i="3"/>
  <c r="BI58" i="3"/>
  <c r="BD51" i="3"/>
  <c r="BD53" i="3"/>
  <c r="BD55" i="3"/>
  <c r="BD57" i="3"/>
  <c r="AY50" i="3"/>
  <c r="AY52" i="3"/>
  <c r="AY54" i="3"/>
  <c r="AY56" i="3"/>
  <c r="AY58" i="3"/>
  <c r="AT51" i="3"/>
  <c r="AT53" i="3"/>
  <c r="AT55" i="3"/>
  <c r="AT57" i="3"/>
  <c r="AO50" i="3"/>
  <c r="AO52" i="3"/>
  <c r="AO54" i="3"/>
  <c r="AO56" i="3"/>
  <c r="AO58" i="3"/>
  <c r="AJ51" i="3"/>
  <c r="AJ53" i="3"/>
  <c r="AJ55" i="3"/>
  <c r="AJ57" i="3"/>
  <c r="AE50" i="3"/>
  <c r="AE52" i="3"/>
  <c r="AE54" i="3"/>
  <c r="AE56" i="3"/>
  <c r="AE58" i="3"/>
  <c r="Z51" i="3"/>
  <c r="Z53" i="3"/>
  <c r="Z55" i="3"/>
  <c r="Z57" i="3"/>
  <c r="U50" i="3"/>
  <c r="U52" i="3"/>
  <c r="U54" i="3"/>
  <c r="U56" i="3"/>
  <c r="U58" i="3"/>
  <c r="BE52" i="3"/>
  <c r="BE56" i="3"/>
  <c r="AZ51" i="3"/>
  <c r="AU50" i="3"/>
  <c r="AP53" i="3"/>
  <c r="AK52" i="3"/>
  <c r="AF55" i="3"/>
  <c r="V51" i="3"/>
  <c r="BJ50" i="3"/>
  <c r="BJ52" i="3"/>
  <c r="BJ54" i="3"/>
  <c r="BJ56" i="3"/>
  <c r="BJ58" i="3"/>
  <c r="BE51" i="3"/>
  <c r="BE53" i="3"/>
  <c r="BE55" i="3"/>
  <c r="BE57" i="3"/>
  <c r="AZ50" i="3"/>
  <c r="AZ52" i="3"/>
  <c r="AZ54" i="3"/>
  <c r="AZ56" i="3"/>
  <c r="AZ58" i="3"/>
  <c r="AU51" i="3"/>
  <c r="AU53" i="3"/>
  <c r="AU55" i="3"/>
  <c r="AU57" i="3"/>
  <c r="AP50" i="3"/>
  <c r="AP52" i="3"/>
  <c r="AP54" i="3"/>
  <c r="AP56" i="3"/>
  <c r="AP58" i="3"/>
  <c r="AK51" i="3"/>
  <c r="AK53" i="3"/>
  <c r="AK55" i="3"/>
  <c r="AK57" i="3"/>
  <c r="AF50" i="3"/>
  <c r="AF52" i="3"/>
  <c r="AF54" i="3"/>
  <c r="AF56" i="3"/>
  <c r="AF58" i="3"/>
  <c r="AA51" i="3"/>
  <c r="AA53" i="3"/>
  <c r="AA55" i="3"/>
  <c r="AA57" i="3"/>
  <c r="V50" i="3"/>
  <c r="V52" i="3"/>
  <c r="V54" i="3"/>
  <c r="V56" i="3"/>
  <c r="V58" i="3"/>
  <c r="BE50" i="3"/>
  <c r="AZ57" i="3"/>
  <c r="AP57" i="3"/>
  <c r="AF57" i="3"/>
  <c r="V57" i="3"/>
  <c r="BG51" i="3"/>
  <c r="BG53" i="3"/>
  <c r="BG55" i="3"/>
  <c r="BG57" i="3"/>
  <c r="BB50" i="3"/>
  <c r="BB52" i="3"/>
  <c r="BB54" i="3"/>
  <c r="BB56" i="3"/>
  <c r="BB58" i="3"/>
  <c r="AW51" i="3"/>
  <c r="AW53" i="3"/>
  <c r="AW55" i="3"/>
  <c r="AW57" i="3"/>
  <c r="AR50" i="3"/>
  <c r="AR52" i="3"/>
  <c r="AR54" i="3"/>
  <c r="AR56" i="3"/>
  <c r="AR58" i="3"/>
  <c r="AM51" i="3"/>
  <c r="AM53" i="3"/>
  <c r="AM55" i="3"/>
  <c r="AM57" i="3"/>
  <c r="AH50" i="3"/>
  <c r="AH52" i="3"/>
  <c r="AH54" i="3"/>
  <c r="AH56" i="3"/>
  <c r="AH58" i="3"/>
  <c r="AC51" i="3"/>
  <c r="AC53" i="3"/>
  <c r="AC55" i="3"/>
  <c r="AC57" i="3"/>
  <c r="X50" i="3"/>
  <c r="X52" i="3"/>
  <c r="X54" i="3"/>
  <c r="X56" i="3"/>
  <c r="X58" i="3"/>
  <c r="S51" i="3"/>
  <c r="S53" i="3"/>
  <c r="S55" i="3"/>
  <c r="S57" i="3"/>
  <c r="BJ55" i="3"/>
  <c r="AU54" i="3"/>
  <c r="AK50" i="3"/>
  <c r="AA50" i="3"/>
  <c r="V53" i="3"/>
  <c r="BH51" i="3"/>
  <c r="BH53" i="3"/>
  <c r="BH55" i="3"/>
  <c r="BH57" i="3"/>
  <c r="BC50" i="3"/>
  <c r="BC52" i="3"/>
  <c r="BC54" i="3"/>
  <c r="BC56" i="3"/>
  <c r="BC58" i="3"/>
  <c r="AX51" i="3"/>
  <c r="AX53" i="3"/>
  <c r="AX55" i="3"/>
  <c r="AX57" i="3"/>
  <c r="AS50" i="3"/>
  <c r="AS52" i="3"/>
  <c r="AS54" i="3"/>
  <c r="AS56" i="3"/>
  <c r="AS58" i="3"/>
  <c r="AN51" i="3"/>
  <c r="AN53" i="3"/>
  <c r="AN55" i="3"/>
  <c r="AN57" i="3"/>
  <c r="AI50" i="3"/>
  <c r="AI52" i="3"/>
  <c r="AI54" i="3"/>
  <c r="AI56" i="3"/>
  <c r="AI58" i="3"/>
  <c r="AD51" i="3"/>
  <c r="AD53" i="3"/>
  <c r="AD55" i="3"/>
  <c r="AD57" i="3"/>
  <c r="Y50" i="3"/>
  <c r="Y52" i="3"/>
  <c r="Y54" i="3"/>
  <c r="Y56" i="3"/>
  <c r="Y58" i="3"/>
  <c r="T51" i="3"/>
  <c r="T53" i="3"/>
  <c r="T55" i="3"/>
  <c r="T57" i="3"/>
  <c r="BJ53" i="3"/>
  <c r="AU52" i="3"/>
  <c r="AK58" i="3"/>
  <c r="AA56" i="3"/>
  <c r="BI51" i="3"/>
  <c r="BI53" i="3"/>
  <c r="BI55" i="3"/>
  <c r="BI57" i="3"/>
  <c r="BD50" i="3"/>
  <c r="BD52" i="3"/>
  <c r="BD54" i="3"/>
  <c r="BD56" i="3"/>
  <c r="BD58" i="3"/>
  <c r="AY51" i="3"/>
  <c r="AY53" i="3"/>
  <c r="AY55" i="3"/>
  <c r="AY57" i="3"/>
  <c r="AT50" i="3"/>
  <c r="AT52" i="3"/>
  <c r="AT54" i="3"/>
  <c r="AT56" i="3"/>
  <c r="AT58" i="3"/>
  <c r="AO51" i="3"/>
  <c r="AO53" i="3"/>
  <c r="AO55" i="3"/>
  <c r="AO57" i="3"/>
  <c r="AJ50" i="3"/>
  <c r="AJ52" i="3"/>
  <c r="AJ54" i="3"/>
  <c r="AJ56" i="3"/>
  <c r="AJ58" i="3"/>
  <c r="AE51" i="3"/>
  <c r="AE53" i="3"/>
  <c r="AE55" i="3"/>
  <c r="AE57" i="3"/>
  <c r="Z50" i="3"/>
  <c r="Z52" i="3"/>
  <c r="Z54" i="3"/>
  <c r="Z56" i="3"/>
  <c r="Z58" i="3"/>
  <c r="U51" i="3"/>
  <c r="U53" i="3"/>
  <c r="U55" i="3"/>
  <c r="U57" i="3"/>
  <c r="BJ51" i="3"/>
  <c r="AU58" i="3"/>
  <c r="AF51" i="3"/>
  <c r="AA58" i="3"/>
  <c r="W50" i="3"/>
  <c r="W51" i="3"/>
  <c r="W52" i="3"/>
  <c r="W53" i="3"/>
  <c r="W54" i="3"/>
  <c r="W55" i="3"/>
  <c r="W56" i="3"/>
  <c r="W57" i="3"/>
  <c r="W58" i="3"/>
  <c r="R51" i="3"/>
  <c r="R50" i="3"/>
  <c r="AV56" i="3"/>
  <c r="BA54" i="3"/>
  <c r="AB50" i="3"/>
  <c r="AB51" i="3"/>
  <c r="AB52" i="3"/>
  <c r="AB53" i="3"/>
  <c r="AB54" i="3"/>
  <c r="AB55" i="3"/>
  <c r="AB56" i="3"/>
  <c r="AB57" i="3"/>
  <c r="AB58" i="3"/>
  <c r="R52" i="3"/>
  <c r="AV55" i="3"/>
  <c r="BA51" i="3"/>
  <c r="R57" i="3"/>
  <c r="AG50" i="3"/>
  <c r="AG51" i="3"/>
  <c r="AG52" i="3"/>
  <c r="AG53" i="3"/>
  <c r="AG54" i="3"/>
  <c r="AG55" i="3"/>
  <c r="AG56" i="3"/>
  <c r="AG57" i="3"/>
  <c r="AG58" i="3"/>
  <c r="R53" i="3"/>
  <c r="AV52" i="3"/>
  <c r="BA50" i="3"/>
  <c r="BA57" i="3"/>
  <c r="AL50" i="3"/>
  <c r="AL51" i="3"/>
  <c r="AL52" i="3"/>
  <c r="AL53" i="3"/>
  <c r="AL54" i="3"/>
  <c r="AL55" i="3"/>
  <c r="AL56" i="3"/>
  <c r="AL57" i="3"/>
  <c r="AL58" i="3"/>
  <c r="R54" i="3"/>
  <c r="BA55" i="3"/>
  <c r="AQ50" i="3"/>
  <c r="AQ51" i="3"/>
  <c r="AQ52" i="3"/>
  <c r="AQ53" i="3"/>
  <c r="AQ54" i="3"/>
  <c r="AQ55" i="3"/>
  <c r="AQ56" i="3"/>
  <c r="AQ57" i="3"/>
  <c r="AQ58" i="3"/>
  <c r="R55" i="3"/>
  <c r="AV51" i="3"/>
  <c r="AV54" i="3"/>
  <c r="AV58" i="3"/>
  <c r="BA52" i="3"/>
  <c r="BA56" i="3"/>
  <c r="BF50" i="3"/>
  <c r="BF51" i="3"/>
  <c r="BF52" i="3"/>
  <c r="BF53" i="3"/>
  <c r="BF54" i="3"/>
  <c r="BF55" i="3"/>
  <c r="BF56" i="3"/>
  <c r="BF57" i="3"/>
  <c r="BF58" i="3"/>
  <c r="R58" i="3"/>
  <c r="AV50" i="3"/>
  <c r="AV53" i="3"/>
  <c r="AV57" i="3"/>
  <c r="R56" i="3"/>
  <c r="BA53" i="3"/>
  <c r="BA58" i="3"/>
  <c r="E54" i="4"/>
  <c r="E55" i="4"/>
  <c r="E55" i="3"/>
  <c r="E43" i="3"/>
  <c r="AI44" i="3"/>
  <c r="S48" i="3"/>
  <c r="AC48" i="3"/>
  <c r="AM48" i="3"/>
  <c r="AW48" i="3"/>
  <c r="BG48" i="3"/>
  <c r="BH48" i="3"/>
  <c r="BF48" i="3"/>
  <c r="T48" i="3"/>
  <c r="AD48" i="3"/>
  <c r="AN48" i="3"/>
  <c r="AX48" i="3"/>
  <c r="V48" i="3"/>
  <c r="AF48" i="3"/>
  <c r="AP48" i="3"/>
  <c r="AZ48" i="3"/>
  <c r="BJ48" i="3"/>
  <c r="W48" i="3"/>
  <c r="AG48" i="3"/>
  <c r="AQ48" i="3"/>
  <c r="BA48" i="3"/>
  <c r="R48" i="3"/>
  <c r="AA48" i="3"/>
  <c r="BE48" i="3"/>
  <c r="X48" i="3"/>
  <c r="AH48" i="3"/>
  <c r="AR48" i="3"/>
  <c r="BB48" i="3"/>
  <c r="AU48" i="3"/>
  <c r="AV48" i="3"/>
  <c r="Y48" i="3"/>
  <c r="AI48" i="3"/>
  <c r="AS48" i="3"/>
  <c r="BC48" i="3"/>
  <c r="AK48" i="3"/>
  <c r="AB48" i="3"/>
  <c r="AL48" i="3"/>
  <c r="T48" i="4"/>
  <c r="AB48" i="4"/>
  <c r="AJ48" i="4"/>
  <c r="AR48" i="4"/>
  <c r="AZ48" i="4"/>
  <c r="AO48" i="4"/>
  <c r="AX48" i="4"/>
  <c r="U48" i="4"/>
  <c r="AC48" i="4"/>
  <c r="AK48" i="4"/>
  <c r="AS48" i="4"/>
  <c r="BA48" i="4"/>
  <c r="Y48" i="4"/>
  <c r="V48" i="4"/>
  <c r="AD48" i="4"/>
  <c r="AL48" i="4"/>
  <c r="AT48" i="4"/>
  <c r="BB48" i="4"/>
  <c r="AP48" i="4"/>
  <c r="W48" i="4"/>
  <c r="AE48" i="4"/>
  <c r="AM48" i="4"/>
  <c r="AU48" i="4"/>
  <c r="S48" i="4"/>
  <c r="Z48" i="4"/>
  <c r="X48" i="4"/>
  <c r="AF48" i="4"/>
  <c r="AN48" i="4"/>
  <c r="AV48" i="4"/>
  <c r="AH48" i="4"/>
  <c r="AA48" i="4"/>
  <c r="AI48" i="4"/>
  <c r="AQ48" i="4"/>
  <c r="AY48" i="4"/>
  <c r="AG48" i="4"/>
  <c r="AW48" i="4"/>
  <c r="E43" i="4"/>
  <c r="AM45" i="3"/>
  <c r="BB47" i="3"/>
  <c r="AX45" i="3"/>
  <c r="AF46" i="3"/>
  <c r="AC44" i="3"/>
  <c r="AQ46" i="3"/>
  <c r="AP44" i="3"/>
  <c r="AC47" i="3"/>
  <c r="AN47" i="3"/>
  <c r="AH46" i="3"/>
  <c r="AV45" i="3"/>
  <c r="AA47" i="3"/>
  <c r="AS46" i="3"/>
  <c r="BC44" i="3"/>
  <c r="BG47" i="3"/>
  <c r="AH44" i="3"/>
  <c r="AW46" i="3"/>
  <c r="AI46" i="3"/>
  <c r="AM47" i="3"/>
  <c r="AW45" i="3"/>
  <c r="BA46" i="3"/>
  <c r="R45" i="3"/>
  <c r="AP46" i="3"/>
  <c r="AZ44" i="3"/>
  <c r="E54" i="3"/>
  <c r="AC46" i="3"/>
  <c r="AM44" i="3"/>
  <c r="AX47" i="3"/>
  <c r="BH45" i="3"/>
  <c r="Y44" i="3"/>
  <c r="AQ44" i="3"/>
  <c r="V46" i="3"/>
  <c r="S47" i="3"/>
  <c r="AC45" i="3"/>
  <c r="BE47" i="3"/>
  <c r="AF44" i="3"/>
  <c r="AN45" i="3"/>
  <c r="BB46" i="3"/>
  <c r="S45" i="3"/>
  <c r="BF47" i="3"/>
  <c r="W46" i="3"/>
  <c r="AG44" i="3"/>
  <c r="AU47" i="3"/>
  <c r="BE45" i="3"/>
  <c r="V44" i="3"/>
  <c r="AH47" i="3"/>
  <c r="AR45" i="3"/>
  <c r="T47" i="3"/>
  <c r="AD45" i="3"/>
  <c r="AG46" i="3"/>
  <c r="AR47" i="3"/>
  <c r="BB45" i="3"/>
  <c r="S44" i="3"/>
  <c r="AD47" i="3"/>
  <c r="AR46" i="3"/>
  <c r="BB44" i="3"/>
  <c r="AV47" i="3"/>
  <c r="BF45" i="3"/>
  <c r="W44" i="3"/>
  <c r="AK47" i="3"/>
  <c r="AU45" i="3"/>
  <c r="X47" i="3"/>
  <c r="AH45" i="3"/>
  <c r="BC46" i="3"/>
  <c r="T45" i="3"/>
  <c r="AR44" i="3"/>
  <c r="AL47" i="3"/>
  <c r="X45" i="3"/>
  <c r="AB47" i="3"/>
  <c r="AL45" i="3"/>
  <c r="AA45" i="3"/>
  <c r="AK45" i="3"/>
  <c r="BG46" i="3"/>
  <c r="X46" i="3"/>
  <c r="BJ46" i="3"/>
  <c r="BG44" i="3"/>
  <c r="AS44" i="3"/>
  <c r="AW47" i="3"/>
  <c r="BG45" i="3"/>
  <c r="X44" i="3"/>
  <c r="R47" i="3"/>
  <c r="AB45" i="3"/>
  <c r="AZ46" i="3"/>
  <c r="BJ44" i="3"/>
  <c r="AM46" i="3"/>
  <c r="AW44" i="3"/>
  <c r="BH47" i="3"/>
  <c r="Y46" i="3"/>
  <c r="AK47" i="4"/>
  <c r="AS45" i="4"/>
  <c r="AW44" i="4"/>
  <c r="AO46" i="4"/>
  <c r="AP47" i="3"/>
  <c r="BF46" i="3"/>
  <c r="AD46" i="3"/>
  <c r="AZ45" i="3"/>
  <c r="W45" i="3"/>
  <c r="AN44" i="3"/>
  <c r="AF47" i="3"/>
  <c r="T46" i="3"/>
  <c r="AD44" i="3"/>
  <c r="V47" i="3"/>
  <c r="T44" i="3"/>
  <c r="AK46" i="3"/>
  <c r="AI47" i="3"/>
  <c r="BE46" i="3"/>
  <c r="AB46" i="3"/>
  <c r="AS45" i="3"/>
  <c r="V45" i="3"/>
  <c r="AL44" i="3"/>
  <c r="AP45" i="3"/>
  <c r="AF45" i="3"/>
  <c r="Y45" i="3"/>
  <c r="BJ47" i="3"/>
  <c r="AG47" i="3"/>
  <c r="AX46" i="3"/>
  <c r="AA46" i="3"/>
  <c r="AQ45" i="3"/>
  <c r="BH44" i="3"/>
  <c r="AK44" i="3"/>
  <c r="BC47" i="3"/>
  <c r="AV46" i="3"/>
  <c r="BF44" i="3"/>
  <c r="BH46" i="3"/>
  <c r="BA47" i="3"/>
  <c r="Y47" i="3"/>
  <c r="AU46" i="3"/>
  <c r="R46" i="3"/>
  <c r="AI45" i="3"/>
  <c r="BE44" i="3"/>
  <c r="AB44" i="3"/>
  <c r="AS47" i="3"/>
  <c r="BC45" i="3"/>
  <c r="AV44" i="3"/>
  <c r="AQ47" i="3"/>
  <c r="AU44" i="3"/>
  <c r="AZ47" i="3"/>
  <c r="W47" i="3"/>
  <c r="AN46" i="3"/>
  <c r="BJ45" i="3"/>
  <c r="AG45" i="3"/>
  <c r="AX44" i="3"/>
  <c r="AA44" i="3"/>
  <c r="AL46" i="3"/>
  <c r="BA45" i="3"/>
  <c r="R44" i="3"/>
  <c r="E56" i="3"/>
  <c r="E57" i="4"/>
  <c r="E57" i="3"/>
  <c r="H4" i="1"/>
  <c r="H4" i="2"/>
  <c r="J11" i="2"/>
  <c r="J12" i="2"/>
  <c r="J13" i="2"/>
  <c r="J14" i="2"/>
  <c r="J15" i="2"/>
  <c r="J10" i="2"/>
  <c r="J16" i="2"/>
  <c r="J17" i="2" s="1"/>
  <c r="J16" i="1"/>
  <c r="J17" i="1" s="1"/>
  <c r="J11" i="1"/>
  <c r="J12" i="1"/>
  <c r="J13" i="1"/>
  <c r="J14" i="1"/>
  <c r="J15" i="1"/>
  <c r="J10" i="1"/>
  <c r="E12" i="2"/>
  <c r="J18" i="2" s="1"/>
  <c r="E12" i="1"/>
  <c r="J18" i="1" s="1"/>
  <c r="E16" i="1"/>
  <c r="E16" i="2"/>
  <c r="H10" i="1"/>
  <c r="H10" i="2"/>
  <c r="X38" i="2" l="1"/>
  <c r="AF38" i="2"/>
  <c r="AN38" i="2"/>
  <c r="AV38" i="2"/>
  <c r="U39" i="2"/>
  <c r="AC39" i="2"/>
  <c r="AK39" i="2"/>
  <c r="AS39" i="2"/>
  <c r="BA39" i="2"/>
  <c r="Z40" i="2"/>
  <c r="AH40" i="2"/>
  <c r="AP40" i="2"/>
  <c r="AX40" i="2"/>
  <c r="W41" i="2"/>
  <c r="AE41" i="2"/>
  <c r="AM41" i="2"/>
  <c r="AU41" i="2"/>
  <c r="T42" i="2"/>
  <c r="AB42" i="2"/>
  <c r="AJ42" i="2"/>
  <c r="AR42" i="2"/>
  <c r="AZ42" i="2"/>
  <c r="Y38" i="2"/>
  <c r="AG38" i="2"/>
  <c r="AO38" i="2"/>
  <c r="V39" i="2"/>
  <c r="AD39" i="2"/>
  <c r="AL39" i="2"/>
  <c r="AT39" i="2"/>
  <c r="AA40" i="2"/>
  <c r="AW38" i="2"/>
  <c r="BB39" i="2"/>
  <c r="Z38" i="2"/>
  <c r="AH38" i="2"/>
  <c r="AP38" i="2"/>
  <c r="AX38" i="2"/>
  <c r="W39" i="2"/>
  <c r="AE39" i="2"/>
  <c r="AM39" i="2"/>
  <c r="AU39" i="2"/>
  <c r="T40" i="2"/>
  <c r="AB40" i="2"/>
  <c r="AJ40" i="2"/>
  <c r="AR40" i="2"/>
  <c r="AZ40" i="2"/>
  <c r="Y41" i="2"/>
  <c r="AG41" i="2"/>
  <c r="AO41" i="2"/>
  <c r="AW41" i="2"/>
  <c r="V42" i="2"/>
  <c r="AD42" i="2"/>
  <c r="AL42" i="2"/>
  <c r="AT42" i="2"/>
  <c r="BB42" i="2"/>
  <c r="AA38" i="2"/>
  <c r="AI38" i="2"/>
  <c r="AQ38" i="2"/>
  <c r="AY38" i="2"/>
  <c r="X39" i="2"/>
  <c r="AF39" i="2"/>
  <c r="AN39" i="2"/>
  <c r="AV39" i="2"/>
  <c r="U40" i="2"/>
  <c r="AC40" i="2"/>
  <c r="AK40" i="2"/>
  <c r="AS40" i="2"/>
  <c r="BA40" i="2"/>
  <c r="Z41" i="2"/>
  <c r="AH41" i="2"/>
  <c r="AP41" i="2"/>
  <c r="AX41" i="2"/>
  <c r="W42" i="2"/>
  <c r="AE42" i="2"/>
  <c r="AM42" i="2"/>
  <c r="AU42" i="2"/>
  <c r="S39" i="2"/>
  <c r="T38" i="2"/>
  <c r="AB38" i="2"/>
  <c r="AJ38" i="2"/>
  <c r="AR38" i="2"/>
  <c r="AZ38" i="2"/>
  <c r="Y39" i="2"/>
  <c r="AG39" i="2"/>
  <c r="AO39" i="2"/>
  <c r="AW39" i="2"/>
  <c r="V40" i="2"/>
  <c r="AD40" i="2"/>
  <c r="AL40" i="2"/>
  <c r="AT40" i="2"/>
  <c r="BB40" i="2"/>
  <c r="AA41" i="2"/>
  <c r="AI41" i="2"/>
  <c r="AQ41" i="2"/>
  <c r="AY41" i="2"/>
  <c r="X42" i="2"/>
  <c r="AF42" i="2"/>
  <c r="AN42" i="2"/>
  <c r="AV42" i="2"/>
  <c r="S40" i="2"/>
  <c r="U38" i="2"/>
  <c r="AM38" i="2"/>
  <c r="AA39" i="2"/>
  <c r="AX39" i="2"/>
  <c r="AG40" i="2"/>
  <c r="AW40" i="2"/>
  <c r="AD41" i="2"/>
  <c r="AT41" i="2"/>
  <c r="AA42" i="2"/>
  <c r="AQ42" i="2"/>
  <c r="S38" i="2"/>
  <c r="AS38" i="2"/>
  <c r="AY39" i="2"/>
  <c r="AY40" i="2"/>
  <c r="AF41" i="2"/>
  <c r="AS42" i="2"/>
  <c r="AW42" i="2"/>
  <c r="AC38" i="2"/>
  <c r="W40" i="2"/>
  <c r="AK41" i="2"/>
  <c r="AX42" i="2"/>
  <c r="AJ39" i="2"/>
  <c r="V41" i="2"/>
  <c r="AI42" i="2"/>
  <c r="V38" i="2"/>
  <c r="AB39" i="2"/>
  <c r="AI40" i="2"/>
  <c r="AV41" i="2"/>
  <c r="AC42" i="2"/>
  <c r="AG42" i="2"/>
  <c r="AU38" i="2"/>
  <c r="AI39" i="2"/>
  <c r="AN40" i="2"/>
  <c r="U41" i="2"/>
  <c r="BA41" i="2"/>
  <c r="AH42" i="2"/>
  <c r="BA38" i="2"/>
  <c r="X40" i="2"/>
  <c r="AL41" i="2"/>
  <c r="BB41" i="2"/>
  <c r="Z42" i="2"/>
  <c r="W38" i="2"/>
  <c r="AT38" i="2"/>
  <c r="AH39" i="2"/>
  <c r="AZ39" i="2"/>
  <c r="AM40" i="2"/>
  <c r="T41" i="2"/>
  <c r="AJ41" i="2"/>
  <c r="AZ41" i="2"/>
  <c r="AD38" i="2"/>
  <c r="AO40" i="2"/>
  <c r="AY42" i="2"/>
  <c r="AF40" i="2"/>
  <c r="AE38" i="2"/>
  <c r="BB38" i="2"/>
  <c r="AP39" i="2"/>
  <c r="Y40" i="2"/>
  <c r="AQ40" i="2"/>
  <c r="X41" i="2"/>
  <c r="AN41" i="2"/>
  <c r="U42" i="2"/>
  <c r="AK42" i="2"/>
  <c r="BA42" i="2"/>
  <c r="AK38" i="2"/>
  <c r="T39" i="2"/>
  <c r="AQ39" i="2"/>
  <c r="AE40" i="2"/>
  <c r="AU40" i="2"/>
  <c r="AB41" i="2"/>
  <c r="AR41" i="2"/>
  <c r="Y42" i="2"/>
  <c r="S41" i="2"/>
  <c r="AL38" i="2"/>
  <c r="Z39" i="2"/>
  <c r="AV40" i="2"/>
  <c r="AS41" i="2"/>
  <c r="AP42" i="2"/>
  <c r="S42" i="2"/>
  <c r="AO42" i="2"/>
  <c r="AR39" i="2"/>
  <c r="AC41" i="2"/>
  <c r="H11" i="2"/>
  <c r="AS44" i="2" s="1"/>
  <c r="AA36" i="2"/>
  <c r="AI36" i="2"/>
  <c r="AQ36" i="2"/>
  <c r="AY36" i="2"/>
  <c r="Z36" i="2"/>
  <c r="T36" i="2"/>
  <c r="S36" i="2"/>
  <c r="AB36" i="2"/>
  <c r="AJ36" i="2"/>
  <c r="AR36" i="2"/>
  <c r="AZ36" i="2"/>
  <c r="U36" i="2"/>
  <c r="AC36" i="2"/>
  <c r="AK36" i="2"/>
  <c r="AS36" i="2"/>
  <c r="BA36" i="2"/>
  <c r="AM36" i="2"/>
  <c r="V36" i="2"/>
  <c r="AD36" i="2"/>
  <c r="AL36" i="2"/>
  <c r="AT36" i="2"/>
  <c r="BB36" i="2"/>
  <c r="AU36" i="2"/>
  <c r="AH36" i="2"/>
  <c r="W36" i="2"/>
  <c r="AE36" i="2"/>
  <c r="AX36" i="2"/>
  <c r="X36" i="2"/>
  <c r="AF36" i="2"/>
  <c r="AN36" i="2"/>
  <c r="AV36" i="2"/>
  <c r="Y36" i="2"/>
  <c r="AG36" i="2"/>
  <c r="AO36" i="2"/>
  <c r="AW36" i="2"/>
  <c r="AP36" i="2"/>
  <c r="X36" i="1"/>
  <c r="AH36" i="1"/>
  <c r="AR36" i="1"/>
  <c r="BB36" i="1"/>
  <c r="R32" i="1"/>
  <c r="AS36" i="1"/>
  <c r="AK36" i="1"/>
  <c r="Y36" i="1"/>
  <c r="BE36" i="1"/>
  <c r="AB36" i="1"/>
  <c r="AL36" i="1"/>
  <c r="AV36" i="1"/>
  <c r="BF36" i="1"/>
  <c r="V36" i="1"/>
  <c r="AZ36" i="1"/>
  <c r="S36" i="1"/>
  <c r="AC36" i="1"/>
  <c r="AM36" i="1"/>
  <c r="AW36" i="1"/>
  <c r="BG36" i="1"/>
  <c r="AF36" i="1"/>
  <c r="AB32" i="1"/>
  <c r="T36" i="1"/>
  <c r="AD36" i="1"/>
  <c r="AN36" i="1"/>
  <c r="AX36" i="1"/>
  <c r="BH36" i="1"/>
  <c r="AP36" i="1"/>
  <c r="BJ36" i="1"/>
  <c r="AA36" i="1"/>
  <c r="W36" i="1"/>
  <c r="AG36" i="1"/>
  <c r="AQ36" i="1"/>
  <c r="BA36" i="1"/>
  <c r="R36" i="1"/>
  <c r="AI36" i="1"/>
  <c r="BC36" i="1"/>
  <c r="AU36" i="1"/>
  <c r="E26" i="2"/>
  <c r="E49" i="2" s="1"/>
  <c r="E22" i="2"/>
  <c r="E37" i="2" s="1"/>
  <c r="E24" i="2"/>
  <c r="E20" i="2"/>
  <c r="E31" i="2" s="1"/>
  <c r="E20" i="1"/>
  <c r="E31" i="1" s="1"/>
  <c r="E22" i="1"/>
  <c r="E37" i="1" s="1"/>
  <c r="E24" i="1"/>
  <c r="E26" i="1"/>
  <c r="E49" i="1" s="1"/>
  <c r="S34" i="2"/>
  <c r="S33" i="2"/>
  <c r="AR33" i="2"/>
  <c r="U32" i="2"/>
  <c r="AC32" i="2"/>
  <c r="AK32" i="2"/>
  <c r="AS32" i="2"/>
  <c r="BA32" i="2"/>
  <c r="Z33" i="2"/>
  <c r="AH33" i="2"/>
  <c r="AP33" i="2"/>
  <c r="AY33" i="2"/>
  <c r="X34" i="2"/>
  <c r="AF34" i="2"/>
  <c r="AN34" i="2"/>
  <c r="AV34" i="2"/>
  <c r="U35" i="2"/>
  <c r="AC35" i="2"/>
  <c r="AK35" i="2"/>
  <c r="AS35" i="2"/>
  <c r="BA35" i="2"/>
  <c r="V32" i="2"/>
  <c r="AD32" i="2"/>
  <c r="AL32" i="2"/>
  <c r="AT32" i="2"/>
  <c r="BB32" i="2"/>
  <c r="AA33" i="2"/>
  <c r="AI33" i="2"/>
  <c r="AQ33" i="2"/>
  <c r="AZ33" i="2"/>
  <c r="Y34" i="2"/>
  <c r="AG34" i="2"/>
  <c r="AO34" i="2"/>
  <c r="AW34" i="2"/>
  <c r="V35" i="2"/>
  <c r="AD35" i="2"/>
  <c r="AL35" i="2"/>
  <c r="AT35" i="2"/>
  <c r="BB35" i="2"/>
  <c r="Z34" i="2"/>
  <c r="AP34" i="2"/>
  <c r="W35" i="2"/>
  <c r="AM35" i="2"/>
  <c r="W32" i="2"/>
  <c r="AE32" i="2"/>
  <c r="AM32" i="2"/>
  <c r="AU32" i="2"/>
  <c r="T33" i="2"/>
  <c r="AB33" i="2"/>
  <c r="AJ33" i="2"/>
  <c r="AS33" i="2"/>
  <c r="BA33" i="2"/>
  <c r="AH34" i="2"/>
  <c r="AX34" i="2"/>
  <c r="AE35" i="2"/>
  <c r="AU35" i="2"/>
  <c r="Z32" i="2"/>
  <c r="AH32" i="2"/>
  <c r="AP32" i="2"/>
  <c r="AX32" i="2"/>
  <c r="W33" i="2"/>
  <c r="AE33" i="2"/>
  <c r="AM33" i="2"/>
  <c r="AV33" i="2"/>
  <c r="U34" i="2"/>
  <c r="AC34" i="2"/>
  <c r="AK34" i="2"/>
  <c r="AS34" i="2"/>
  <c r="BA34" i="2"/>
  <c r="Z35" i="2"/>
  <c r="AH35" i="2"/>
  <c r="AP35" i="2"/>
  <c r="AX35" i="2"/>
  <c r="AY35" i="2"/>
  <c r="AB32" i="2"/>
  <c r="AR32" i="2"/>
  <c r="Y33" i="2"/>
  <c r="AO33" i="2"/>
  <c r="W34" i="2"/>
  <c r="AM34" i="2"/>
  <c r="T35" i="2"/>
  <c r="AJ35" i="2"/>
  <c r="AZ35" i="2"/>
  <c r="AF32" i="2"/>
  <c r="AV32" i="2"/>
  <c r="AC33" i="2"/>
  <c r="AT33" i="2"/>
  <c r="AA34" i="2"/>
  <c r="AQ34" i="2"/>
  <c r="X35" i="2"/>
  <c r="AN35" i="2"/>
  <c r="AJ34" i="2"/>
  <c r="AA32" i="2"/>
  <c r="AG32" i="2"/>
  <c r="AW32" i="2"/>
  <c r="AD33" i="2"/>
  <c r="AU33" i="2"/>
  <c r="AB34" i="2"/>
  <c r="AR34" i="2"/>
  <c r="Y35" i="2"/>
  <c r="AO35" i="2"/>
  <c r="AA35" i="2"/>
  <c r="AZ34" i="2"/>
  <c r="AN33" i="2"/>
  <c r="AI32" i="2"/>
  <c r="AY32" i="2"/>
  <c r="AF33" i="2"/>
  <c r="AW33" i="2"/>
  <c r="AD34" i="2"/>
  <c r="AT34" i="2"/>
  <c r="AQ35" i="2"/>
  <c r="X32" i="2"/>
  <c r="U33" i="2"/>
  <c r="BB33" i="2"/>
  <c r="AY34" i="2"/>
  <c r="AV35" i="2"/>
  <c r="Y32" i="2"/>
  <c r="V33" i="2"/>
  <c r="T34" i="2"/>
  <c r="AW35" i="2"/>
  <c r="AQ32" i="2"/>
  <c r="AL34" i="2"/>
  <c r="AI35" i="2"/>
  <c r="T32" i="2"/>
  <c r="AJ32" i="2"/>
  <c r="AZ32" i="2"/>
  <c r="AG33" i="2"/>
  <c r="AX33" i="2"/>
  <c r="AE34" i="2"/>
  <c r="AU34" i="2"/>
  <c r="AB35" i="2"/>
  <c r="AR35" i="2"/>
  <c r="AN32" i="2"/>
  <c r="AK33" i="2"/>
  <c r="AI34" i="2"/>
  <c r="AF35" i="2"/>
  <c r="AO32" i="2"/>
  <c r="AL33" i="2"/>
  <c r="AG35" i="2"/>
  <c r="X33" i="2"/>
  <c r="V34" i="2"/>
  <c r="BB34" i="2"/>
  <c r="S32" i="2"/>
  <c r="BA44" i="2"/>
  <c r="AH45" i="2"/>
  <c r="AP45" i="2"/>
  <c r="AU46" i="2"/>
  <c r="AB47" i="2"/>
  <c r="AJ47" i="2"/>
  <c r="AL44" i="2"/>
  <c r="BB44" i="2"/>
  <c r="AA45" i="2"/>
  <c r="AF46" i="2"/>
  <c r="AV46" i="2"/>
  <c r="U47" i="2"/>
  <c r="W44" i="2"/>
  <c r="AM44" i="2"/>
  <c r="AU44" i="2"/>
  <c r="AZ45" i="2"/>
  <c r="AG46" i="2"/>
  <c r="AO46" i="2"/>
  <c r="AT47" i="2"/>
  <c r="Z44" i="2"/>
  <c r="AH44" i="2"/>
  <c r="AM45" i="2"/>
  <c r="T46" i="2"/>
  <c r="AB46" i="2"/>
  <c r="AG47" i="2"/>
  <c r="AW47" i="2"/>
  <c r="T44" i="2"/>
  <c r="AD46" i="2"/>
  <c r="AA47" i="2"/>
  <c r="AQ47" i="2"/>
  <c r="BA45" i="2"/>
  <c r="AX46" i="2"/>
  <c r="AE47" i="2"/>
  <c r="AO44" i="2"/>
  <c r="AL45" i="2"/>
  <c r="BB45" i="2"/>
  <c r="AD45" i="2"/>
  <c r="AQ44" i="2"/>
  <c r="X45" i="2"/>
  <c r="AH47" i="2"/>
  <c r="AF44" i="2"/>
  <c r="AC45" i="2"/>
  <c r="X47" i="2"/>
  <c r="AF45" i="2"/>
  <c r="AC46" i="2"/>
  <c r="AO45" i="2"/>
  <c r="AL46" i="2"/>
  <c r="BB46" i="2"/>
  <c r="AP46" i="2"/>
  <c r="AW44" i="2"/>
  <c r="AA46" i="2"/>
  <c r="S35" i="2"/>
  <c r="R35" i="1"/>
  <c r="R34" i="1"/>
  <c r="R33" i="1"/>
  <c r="H11" i="1"/>
  <c r="Y32" i="1"/>
  <c r="AI32" i="1"/>
  <c r="AS32" i="1"/>
  <c r="BC32" i="1"/>
  <c r="V33" i="1"/>
  <c r="AF33" i="1"/>
  <c r="AP33" i="1"/>
  <c r="AZ33" i="1"/>
  <c r="BJ33" i="1"/>
  <c r="AB34" i="1"/>
  <c r="AL34" i="1"/>
  <c r="AV34" i="1"/>
  <c r="BF34" i="1"/>
  <c r="X35" i="1"/>
  <c r="AH35" i="1"/>
  <c r="AR35" i="1"/>
  <c r="BB35" i="1"/>
  <c r="AA32" i="1"/>
  <c r="AK32" i="1"/>
  <c r="AU32" i="1"/>
  <c r="BE32" i="1"/>
  <c r="W33" i="1"/>
  <c r="AG33" i="1"/>
  <c r="AQ33" i="1"/>
  <c r="BA33" i="1"/>
  <c r="S34" i="1"/>
  <c r="AC34" i="1"/>
  <c r="AM34" i="1"/>
  <c r="AW34" i="1"/>
  <c r="BG34" i="1"/>
  <c r="Y35" i="1"/>
  <c r="AI35" i="1"/>
  <c r="AS35" i="1"/>
  <c r="BC35" i="1"/>
  <c r="S32" i="1"/>
  <c r="AC32" i="1"/>
  <c r="AM32" i="1"/>
  <c r="AW32" i="1"/>
  <c r="BG32" i="1"/>
  <c r="Y33" i="1"/>
  <c r="AI33" i="1"/>
  <c r="AS33" i="1"/>
  <c r="BC33" i="1"/>
  <c r="V34" i="1"/>
  <c r="AF34" i="1"/>
  <c r="AP34" i="1"/>
  <c r="AZ34" i="1"/>
  <c r="BJ34" i="1"/>
  <c r="AB35" i="1"/>
  <c r="AL35" i="1"/>
  <c r="AV35" i="1"/>
  <c r="AF32" i="1"/>
  <c r="AV32" i="1"/>
  <c r="S33" i="1"/>
  <c r="AK33" i="1"/>
  <c r="AX33" i="1"/>
  <c r="X34" i="1"/>
  <c r="AN34" i="1"/>
  <c r="BC34" i="1"/>
  <c r="AC35" i="1"/>
  <c r="AQ35" i="1"/>
  <c r="BG35" i="1"/>
  <c r="BB33" i="1"/>
  <c r="AQ34" i="1"/>
  <c r="AD35" i="1"/>
  <c r="AU35" i="1"/>
  <c r="X33" i="1"/>
  <c r="AA34" i="1"/>
  <c r="BH34" i="1"/>
  <c r="AW35" i="1"/>
  <c r="AN33" i="1"/>
  <c r="S35" i="1"/>
  <c r="AX35" i="1"/>
  <c r="AU33" i="1"/>
  <c r="AM35" i="1"/>
  <c r="W35" i="1"/>
  <c r="AP35" i="1"/>
  <c r="AG32" i="1"/>
  <c r="AX32" i="1"/>
  <c r="T33" i="1"/>
  <c r="AL33" i="1"/>
  <c r="Y34" i="1"/>
  <c r="BE34" i="1"/>
  <c r="BH35" i="1"/>
  <c r="BE33" i="1"/>
  <c r="AF35" i="1"/>
  <c r="BJ35" i="1"/>
  <c r="BF33" i="1"/>
  <c r="AG35" i="1"/>
  <c r="AH34" i="1"/>
  <c r="AI34" i="1"/>
  <c r="BB34" i="1"/>
  <c r="T32" i="1"/>
  <c r="AH32" i="1"/>
  <c r="AZ32" i="1"/>
  <c r="AM33" i="1"/>
  <c r="AR34" i="1"/>
  <c r="AS34" i="1"/>
  <c r="AC33" i="1"/>
  <c r="V35" i="1"/>
  <c r="AK34" i="1"/>
  <c r="V32" i="1"/>
  <c r="AL32" i="1"/>
  <c r="BA32" i="1"/>
  <c r="AA33" i="1"/>
  <c r="AD34" i="1"/>
  <c r="BH33" i="1"/>
  <c r="AN35" i="1"/>
  <c r="W32" i="1"/>
  <c r="AN32" i="1"/>
  <c r="BB32" i="1"/>
  <c r="AB33" i="1"/>
  <c r="AR33" i="1"/>
  <c r="BG33" i="1"/>
  <c r="AG34" i="1"/>
  <c r="AU34" i="1"/>
  <c r="T35" i="1"/>
  <c r="AK35" i="1"/>
  <c r="AZ35" i="1"/>
  <c r="X32" i="1"/>
  <c r="AP32" i="1"/>
  <c r="AX34" i="1"/>
  <c r="BA34" i="1"/>
  <c r="AA35" i="1"/>
  <c r="BF32" i="1"/>
  <c r="BA35" i="1"/>
  <c r="AQ32" i="1"/>
  <c r="BH32" i="1"/>
  <c r="AD33" i="1"/>
  <c r="AV33" i="1"/>
  <c r="T34" i="1"/>
  <c r="BE35" i="1"/>
  <c r="AD32" i="1"/>
  <c r="AR32" i="1"/>
  <c r="BJ32" i="1"/>
  <c r="AH33" i="1"/>
  <c r="AW33" i="1"/>
  <c r="W34" i="1"/>
  <c r="BF35" i="1"/>
  <c r="S47" i="2" l="1"/>
  <c r="AM47" i="2"/>
  <c r="V46" i="2"/>
  <c r="AI44" i="2"/>
  <c r="AX47" i="2"/>
  <c r="AA44" i="2"/>
  <c r="V45" i="2"/>
  <c r="AH46" i="2"/>
  <c r="AT46" i="2"/>
  <c r="AO47" i="2"/>
  <c r="AU45" i="2"/>
  <c r="BB47" i="2"/>
  <c r="Y46" i="2"/>
  <c r="AE44" i="2"/>
  <c r="AN46" i="2"/>
  <c r="AT44" i="2"/>
  <c r="T47" i="2"/>
  <c r="Z45" i="2"/>
  <c r="AS46" i="2"/>
  <c r="AS45" i="2"/>
  <c r="Y45" i="2"/>
  <c r="AT45" i="2"/>
  <c r="BA46" i="2"/>
  <c r="AV47" i="2"/>
  <c r="Y44" i="2"/>
  <c r="AK45" i="2"/>
  <c r="AW45" i="2"/>
  <c r="Y47" i="2"/>
  <c r="AE45" i="2"/>
  <c r="AL47" i="2"/>
  <c r="AR45" i="2"/>
  <c r="BA47" i="2"/>
  <c r="X46" i="2"/>
  <c r="AD44" i="2"/>
  <c r="AM46" i="2"/>
  <c r="T50" i="2"/>
  <c r="AB50" i="2"/>
  <c r="AJ50" i="2"/>
  <c r="AR50" i="2"/>
  <c r="AZ50" i="2"/>
  <c r="Y51" i="2"/>
  <c r="AG51" i="2"/>
  <c r="AO51" i="2"/>
  <c r="AW51" i="2"/>
  <c r="V52" i="2"/>
  <c r="AD52" i="2"/>
  <c r="AL52" i="2"/>
  <c r="AT52" i="2"/>
  <c r="BB52" i="2"/>
  <c r="AA53" i="2"/>
  <c r="AI53" i="2"/>
  <c r="AQ53" i="2"/>
  <c r="AY53" i="2"/>
  <c r="T54" i="2"/>
  <c r="AB54" i="2"/>
  <c r="AJ54" i="2"/>
  <c r="AR54" i="2"/>
  <c r="AZ54" i="2"/>
  <c r="Z51" i="2"/>
  <c r="AR53" i="2"/>
  <c r="AC54" i="2"/>
  <c r="AS54" i="2"/>
  <c r="BA54" i="2"/>
  <c r="U50" i="2"/>
  <c r="AC50" i="2"/>
  <c r="AK50" i="2"/>
  <c r="AS50" i="2"/>
  <c r="BA50" i="2"/>
  <c r="AH51" i="2"/>
  <c r="AP51" i="2"/>
  <c r="AX51" i="2"/>
  <c r="W52" i="2"/>
  <c r="AE52" i="2"/>
  <c r="AM52" i="2"/>
  <c r="AU52" i="2"/>
  <c r="T53" i="2"/>
  <c r="AB53" i="2"/>
  <c r="AJ53" i="2"/>
  <c r="AZ53" i="2"/>
  <c r="U54" i="2"/>
  <c r="AK54" i="2"/>
  <c r="V50" i="2"/>
  <c r="AD50" i="2"/>
  <c r="AL50" i="2"/>
  <c r="AT50" i="2"/>
  <c r="BB50" i="2"/>
  <c r="AA51" i="2"/>
  <c r="AI51" i="2"/>
  <c r="AQ51" i="2"/>
  <c r="AY51" i="2"/>
  <c r="X52" i="2"/>
  <c r="AF52" i="2"/>
  <c r="AN52" i="2"/>
  <c r="AV52" i="2"/>
  <c r="U53" i="2"/>
  <c r="AC53" i="2"/>
  <c r="AK53" i="2"/>
  <c r="AS53" i="2"/>
  <c r="BA53" i="2"/>
  <c r="V54" i="2"/>
  <c r="AD54" i="2"/>
  <c r="AL54" i="2"/>
  <c r="AT54" i="2"/>
  <c r="BB54" i="2"/>
  <c r="S54" i="2"/>
  <c r="W50" i="2"/>
  <c r="AE50" i="2"/>
  <c r="AM50" i="2"/>
  <c r="AU50" i="2"/>
  <c r="T51" i="2"/>
  <c r="AB51" i="2"/>
  <c r="AJ51" i="2"/>
  <c r="AR51" i="2"/>
  <c r="AZ51" i="2"/>
  <c r="Y52" i="2"/>
  <c r="AG52" i="2"/>
  <c r="AO52" i="2"/>
  <c r="AW52" i="2"/>
  <c r="V53" i="2"/>
  <c r="AD53" i="2"/>
  <c r="AL53" i="2"/>
  <c r="AT53" i="2"/>
  <c r="BB53" i="2"/>
  <c r="W54" i="2"/>
  <c r="AE54" i="2"/>
  <c r="AM54" i="2"/>
  <c r="AU54" i="2"/>
  <c r="S51" i="2"/>
  <c r="S50" i="2"/>
  <c r="X50" i="2"/>
  <c r="AF50" i="2"/>
  <c r="AN50" i="2"/>
  <c r="AV50" i="2"/>
  <c r="U51" i="2"/>
  <c r="AC51" i="2"/>
  <c r="AK51" i="2"/>
  <c r="AS51" i="2"/>
  <c r="BA51" i="2"/>
  <c r="Z52" i="2"/>
  <c r="AH52" i="2"/>
  <c r="AP52" i="2"/>
  <c r="AX52" i="2"/>
  <c r="W53" i="2"/>
  <c r="AE53" i="2"/>
  <c r="AM53" i="2"/>
  <c r="AU53" i="2"/>
  <c r="X54" i="2"/>
  <c r="AF54" i="2"/>
  <c r="AN54" i="2"/>
  <c r="AV54" i="2"/>
  <c r="S52" i="2"/>
  <c r="Y50" i="2"/>
  <c r="AQ50" i="2"/>
  <c r="AE51" i="2"/>
  <c r="BB51" i="2"/>
  <c r="AK52" i="2"/>
  <c r="Y53" i="2"/>
  <c r="AV53" i="2"/>
  <c r="AP54" i="2"/>
  <c r="AQ54" i="2"/>
  <c r="AY50" i="2"/>
  <c r="AA52" i="2"/>
  <c r="AG53" i="2"/>
  <c r="AH50" i="2"/>
  <c r="AB52" i="2"/>
  <c r="AY54" i="2"/>
  <c r="AD51" i="2"/>
  <c r="Z50" i="2"/>
  <c r="AW50" i="2"/>
  <c r="AF51" i="2"/>
  <c r="T52" i="2"/>
  <c r="AQ52" i="2"/>
  <c r="Z53" i="2"/>
  <c r="AW53" i="2"/>
  <c r="Y54" i="2"/>
  <c r="AG50" i="2"/>
  <c r="AM51" i="2"/>
  <c r="AS52" i="2"/>
  <c r="AA54" i="2"/>
  <c r="AX54" i="2"/>
  <c r="V51" i="2"/>
  <c r="AY52" i="2"/>
  <c r="AH53" i="2"/>
  <c r="AG54" i="2"/>
  <c r="AA50" i="2"/>
  <c r="AX50" i="2"/>
  <c r="AL51" i="2"/>
  <c r="U52" i="2"/>
  <c r="AR52" i="2"/>
  <c r="AF53" i="2"/>
  <c r="AX53" i="2"/>
  <c r="Z54" i="2"/>
  <c r="AW54" i="2"/>
  <c r="AN51" i="2"/>
  <c r="AI50" i="2"/>
  <c r="W51" i="2"/>
  <c r="AT51" i="2"/>
  <c r="AC52" i="2"/>
  <c r="AZ52" i="2"/>
  <c r="AN53" i="2"/>
  <c r="AH54" i="2"/>
  <c r="S53" i="2"/>
  <c r="AO50" i="2"/>
  <c r="X51" i="2"/>
  <c r="AU51" i="2"/>
  <c r="AI52" i="2"/>
  <c r="BA52" i="2"/>
  <c r="AO53" i="2"/>
  <c r="AI54" i="2"/>
  <c r="AP50" i="2"/>
  <c r="AV51" i="2"/>
  <c r="AJ52" i="2"/>
  <c r="AP53" i="2"/>
  <c r="AO54" i="2"/>
  <c r="X53" i="2"/>
  <c r="AV45" i="2"/>
  <c r="AV44" i="2"/>
  <c r="AR44" i="2"/>
  <c r="AG44" i="2"/>
  <c r="AK46" i="2"/>
  <c r="AF47" i="2"/>
  <c r="Z47" i="2"/>
  <c r="U45" i="2"/>
  <c r="AG45" i="2"/>
  <c r="AZ46" i="2"/>
  <c r="W45" i="2"/>
  <c r="AD47" i="2"/>
  <c r="AJ45" i="2"/>
  <c r="AS47" i="2"/>
  <c r="AY45" i="2"/>
  <c r="V44" i="2"/>
  <c r="AE46" i="2"/>
  <c r="AK44" i="2"/>
  <c r="S45" i="2"/>
  <c r="AY44" i="2"/>
  <c r="AY47" i="2"/>
  <c r="AB44" i="2"/>
  <c r="W47" i="2"/>
  <c r="U46" i="2"/>
  <c r="AY46" i="2"/>
  <c r="AQ46" i="2"/>
  <c r="AN44" i="2"/>
  <c r="AZ44" i="2"/>
  <c r="AR46" i="2"/>
  <c r="AX44" i="2"/>
  <c r="V47" i="2"/>
  <c r="AB45" i="2"/>
  <c r="AK47" i="2"/>
  <c r="AQ45" i="2"/>
  <c r="AZ47" i="2"/>
  <c r="W46" i="2"/>
  <c r="AC44" i="2"/>
  <c r="S46" i="2"/>
  <c r="E43" i="2"/>
  <c r="AN47" i="2"/>
  <c r="AI47" i="2"/>
  <c r="AP47" i="2"/>
  <c r="Z46" i="2"/>
  <c r="AN45" i="2"/>
  <c r="AI46" i="2"/>
  <c r="AU47" i="2"/>
  <c r="X44" i="2"/>
  <c r="AJ44" i="2"/>
  <c r="AJ46" i="2"/>
  <c r="AP44" i="2"/>
  <c r="AW46" i="2"/>
  <c r="T45" i="2"/>
  <c r="AC47" i="2"/>
  <c r="AI45" i="2"/>
  <c r="AR47" i="2"/>
  <c r="AX45" i="2"/>
  <c r="U44" i="2"/>
  <c r="S44" i="2"/>
  <c r="S48" i="2"/>
  <c r="AI48" i="2"/>
  <c r="AQ48" i="2"/>
  <c r="AY48" i="2"/>
  <c r="AH48" i="2"/>
  <c r="T48" i="2"/>
  <c r="AB48" i="2"/>
  <c r="AJ48" i="2"/>
  <c r="AR48" i="2"/>
  <c r="AZ48" i="2"/>
  <c r="U48" i="2"/>
  <c r="AC48" i="2"/>
  <c r="AK48" i="2"/>
  <c r="AS48" i="2"/>
  <c r="BA48" i="2"/>
  <c r="Z48" i="2"/>
  <c r="AX48" i="2"/>
  <c r="V48" i="2"/>
  <c r="AD48" i="2"/>
  <c r="AL48" i="2"/>
  <c r="AT48" i="2"/>
  <c r="BB48" i="2"/>
  <c r="W48" i="2"/>
  <c r="AE48" i="2"/>
  <c r="AM48" i="2"/>
  <c r="AU48" i="2"/>
  <c r="AA48" i="2"/>
  <c r="X48" i="2"/>
  <c r="AF48" i="2"/>
  <c r="AN48" i="2"/>
  <c r="AV48" i="2"/>
  <c r="Y48" i="2"/>
  <c r="AG48" i="2"/>
  <c r="AO48" i="2"/>
  <c r="AW48" i="2"/>
  <c r="AP48" i="2"/>
  <c r="X48" i="1"/>
  <c r="AH48" i="1"/>
  <c r="AR48" i="1"/>
  <c r="BB48" i="1"/>
  <c r="Y48" i="1"/>
  <c r="AS48" i="1"/>
  <c r="AA48" i="1"/>
  <c r="AB48" i="1"/>
  <c r="AL48" i="1"/>
  <c r="AV48" i="1"/>
  <c r="BF48" i="1"/>
  <c r="V48" i="1"/>
  <c r="AZ48" i="1"/>
  <c r="BE48" i="1"/>
  <c r="S48" i="1"/>
  <c r="AC48" i="1"/>
  <c r="AM48" i="1"/>
  <c r="AW48" i="1"/>
  <c r="BG48" i="1"/>
  <c r="AF48" i="1"/>
  <c r="BJ48" i="1"/>
  <c r="T48" i="1"/>
  <c r="AD48" i="1"/>
  <c r="AN48" i="1"/>
  <c r="AX48" i="1"/>
  <c r="BH48" i="1"/>
  <c r="AP48" i="1"/>
  <c r="AU48" i="1"/>
  <c r="W48" i="1"/>
  <c r="AG48" i="1"/>
  <c r="AQ48" i="1"/>
  <c r="BA48" i="1"/>
  <c r="R48" i="1"/>
  <c r="AI48" i="1"/>
  <c r="BC48" i="1"/>
  <c r="AK48" i="1"/>
  <c r="E43" i="1"/>
  <c r="R44" i="1"/>
  <c r="X44" i="1"/>
  <c r="AH44" i="1"/>
  <c r="AR44" i="1"/>
  <c r="BB44" i="1"/>
  <c r="T45" i="1"/>
  <c r="AD45" i="1"/>
  <c r="AN45" i="1"/>
  <c r="AX45" i="1"/>
  <c r="BH45" i="1"/>
  <c r="AA46" i="1"/>
  <c r="AK46" i="1"/>
  <c r="Y44" i="1"/>
  <c r="AI44" i="1"/>
  <c r="AS44" i="1"/>
  <c r="BC44" i="1"/>
  <c r="V45" i="1"/>
  <c r="AF45" i="1"/>
  <c r="AP45" i="1"/>
  <c r="AZ45" i="1"/>
  <c r="BJ45" i="1"/>
  <c r="AB46" i="1"/>
  <c r="AL46" i="1"/>
  <c r="AV46" i="1"/>
  <c r="BF46" i="1"/>
  <c r="X47" i="1"/>
  <c r="AH47" i="1"/>
  <c r="AR47" i="1"/>
  <c r="BB47" i="1"/>
  <c r="AA44" i="1"/>
  <c r="AK44" i="1"/>
  <c r="AU44" i="1"/>
  <c r="BE44" i="1"/>
  <c r="W45" i="1"/>
  <c r="AG45" i="1"/>
  <c r="AQ45" i="1"/>
  <c r="BA45" i="1"/>
  <c r="S46" i="1"/>
  <c r="AC46" i="1"/>
  <c r="AM46" i="1"/>
  <c r="AW46" i="1"/>
  <c r="BG46" i="1"/>
  <c r="Y47" i="1"/>
  <c r="AI47" i="1"/>
  <c r="AS47" i="1"/>
  <c r="BC47" i="1"/>
  <c r="S44" i="1"/>
  <c r="AC44" i="1"/>
  <c r="AM44" i="1"/>
  <c r="AW44" i="1"/>
  <c r="BG44" i="1"/>
  <c r="Y45" i="1"/>
  <c r="AI45" i="1"/>
  <c r="AS45" i="1"/>
  <c r="BC45" i="1"/>
  <c r="V46" i="1"/>
  <c r="AF46" i="1"/>
  <c r="AP46" i="1"/>
  <c r="AZ46" i="1"/>
  <c r="BJ46" i="1"/>
  <c r="AB47" i="1"/>
  <c r="AL47" i="1"/>
  <c r="AV47" i="1"/>
  <c r="BF47" i="1"/>
  <c r="W44" i="1"/>
  <c r="AQ44" i="1"/>
  <c r="S45" i="1"/>
  <c r="AM45" i="1"/>
  <c r="BG45" i="1"/>
  <c r="AI46" i="1"/>
  <c r="BB46" i="1"/>
  <c r="AA47" i="1"/>
  <c r="AP47" i="1"/>
  <c r="BG47" i="1"/>
  <c r="AB44" i="1"/>
  <c r="AV44" i="1"/>
  <c r="X45" i="1"/>
  <c r="AR45" i="1"/>
  <c r="T46" i="1"/>
  <c r="AN46" i="1"/>
  <c r="BC46" i="1"/>
  <c r="AC47" i="1"/>
  <c r="AQ47" i="1"/>
  <c r="BH47" i="1"/>
  <c r="AD44" i="1"/>
  <c r="AX44" i="1"/>
  <c r="AA45" i="1"/>
  <c r="AU45" i="1"/>
  <c r="W46" i="1"/>
  <c r="AQ46" i="1"/>
  <c r="BE46" i="1"/>
  <c r="AD47" i="1"/>
  <c r="AU47" i="1"/>
  <c r="BJ47" i="1"/>
  <c r="AF44" i="1"/>
  <c r="AZ44" i="1"/>
  <c r="AB45" i="1"/>
  <c r="AV45" i="1"/>
  <c r="X46" i="1"/>
  <c r="AR46" i="1"/>
  <c r="BH46" i="1"/>
  <c r="AF47" i="1"/>
  <c r="AW47" i="1"/>
  <c r="AG44" i="1"/>
  <c r="BA44" i="1"/>
  <c r="AC45" i="1"/>
  <c r="AW45" i="1"/>
  <c r="Y46" i="1"/>
  <c r="AS46" i="1"/>
  <c r="S47" i="1"/>
  <c r="AG47" i="1"/>
  <c r="AX47" i="1"/>
  <c r="AL44" i="1"/>
  <c r="BF44" i="1"/>
  <c r="AH45" i="1"/>
  <c r="BB45" i="1"/>
  <c r="AD46" i="1"/>
  <c r="AU46" i="1"/>
  <c r="T47" i="1"/>
  <c r="AK47" i="1"/>
  <c r="AZ47" i="1"/>
  <c r="T44" i="1"/>
  <c r="AN44" i="1"/>
  <c r="BH44" i="1"/>
  <c r="AK45" i="1"/>
  <c r="BE45" i="1"/>
  <c r="AG46" i="1"/>
  <c r="AX46" i="1"/>
  <c r="V47" i="1"/>
  <c r="AM47" i="1"/>
  <c r="BA47" i="1"/>
  <c r="V44" i="1"/>
  <c r="AP44" i="1"/>
  <c r="BJ44" i="1"/>
  <c r="AL45" i="1"/>
  <c r="BF45" i="1"/>
  <c r="AH46" i="1"/>
  <c r="BA46" i="1"/>
  <c r="W47" i="1"/>
  <c r="AN47" i="1"/>
  <c r="BE47" i="1"/>
  <c r="R45" i="1"/>
  <c r="R46" i="1"/>
  <c r="R47" i="1"/>
</calcChain>
</file>

<file path=xl/sharedStrings.xml><?xml version="1.0" encoding="utf-8"?>
<sst xmlns="http://schemas.openxmlformats.org/spreadsheetml/2006/main" count="212" uniqueCount="69">
  <si>
    <t>Nombre porteurs intermediairs</t>
  </si>
  <si>
    <t>Charge de neige (kg/m²)</t>
  </si>
  <si>
    <t>Poids remplissage (kg/m²)</t>
  </si>
  <si>
    <t>Pente</t>
  </si>
  <si>
    <t>Profondeur (m)</t>
  </si>
  <si>
    <t>Pente (°)</t>
  </si>
  <si>
    <t xml:space="preserve">Poids par m </t>
  </si>
  <si>
    <t>Profondeur max (sabliere + chevron_renfort)</t>
  </si>
  <si>
    <t>Profondeur max (sabliere_renfort + chevron)</t>
  </si>
  <si>
    <t>Profondeur max (sabliere_rendort + chevron_renfort)</t>
  </si>
  <si>
    <t>Profondeur max (sabliere + chevron)</t>
  </si>
  <si>
    <t>Poids barre chevron + renfort (kg)</t>
  </si>
  <si>
    <t>Poids barre sablière + renfort (kg)</t>
  </si>
  <si>
    <t>Poids barre chevron (kg) (chevron + capot + U)</t>
  </si>
  <si>
    <r>
      <t xml:space="preserve">Poids barre chevron (kg) </t>
    </r>
    <r>
      <rPr>
        <i/>
        <sz val="10"/>
        <rFont val="Arial"/>
        <family val="2"/>
      </rPr>
      <t>(chevron+capot+profil_U)</t>
    </r>
  </si>
  <si>
    <t>I renfort I_10x120 (cm4)</t>
  </si>
  <si>
    <t>nu</t>
  </si>
  <si>
    <t>nu =</t>
  </si>
  <si>
    <t>(*) Charge neige = nu * Ce * Ct * Sk + s1</t>
  </si>
  <si>
    <t>Ce = Ct = 1 &amp; s1 = 0 si pente&gt;5%</t>
  </si>
  <si>
    <t>Charge neige* =</t>
  </si>
  <si>
    <t>Longueur =</t>
  </si>
  <si>
    <t xml:space="preserve">Distance maxi entre poteaux (m) = </t>
  </si>
  <si>
    <t xml:space="preserve">Longueur barre (m) = </t>
  </si>
  <si>
    <t xml:space="preserve">EI_sablière (Nm²) = </t>
  </si>
  <si>
    <t xml:space="preserve">EI_sablière + EI_renfort (Nm²) = </t>
  </si>
  <si>
    <t>Poids barre cheneau mb (kg)</t>
  </si>
  <si>
    <t>Distance entre poteaux (m)</t>
  </si>
  <si>
    <t>Poids barre cheneau mb + renfort (kg)</t>
  </si>
  <si>
    <t>I cheneau mb (cm4)</t>
  </si>
  <si>
    <t>Profondeur max (cheneau mb + chevron)</t>
  </si>
  <si>
    <t>Profondeur max (cheneau mb + chevron_renfort)</t>
  </si>
  <si>
    <t>Profondeur max (cheneau mb_renfort + chevron)</t>
  </si>
  <si>
    <t>Profondeur max (cheneau mb_rendort + chevron_renfort)</t>
  </si>
  <si>
    <t>Distance entre chevrons (m)</t>
  </si>
  <si>
    <r>
      <t xml:space="preserve">f = 5/384 * ( G * L^4 / E * I )   </t>
    </r>
    <r>
      <rPr>
        <sz val="8"/>
        <color indexed="12"/>
        <rFont val="Arial"/>
        <family val="2"/>
      </rPr>
      <t>G = N par m</t>
    </r>
  </si>
  <si>
    <t>Charge neige</t>
  </si>
  <si>
    <t>Profondeur</t>
  </si>
  <si>
    <t xml:space="preserve">DISTANCE POTEAU   LATITUDE cheneau + chevron_120   Flèche maxi=5mm / vitrage 35kg/m² / pas chevron=0,700m </t>
  </si>
  <si>
    <t xml:space="preserve">DISTANCE POTEAU   LATITUDE cheneau + chevron_120 renforcé   Flèche maxi=5mm / vitrage 35kg/m² / pas chevron=0,700m </t>
  </si>
  <si>
    <t xml:space="preserve">DISTANCE POTEAU   LATITUDE cheneau renforvé + chevron_120   Flèche maxi=5mm / vitrage 35kg/m² / pas chevron=0,700m </t>
  </si>
  <si>
    <t xml:space="preserve">DISTANCE POTEAU   LATITUDE cheneau renforcé + chevron_120 renforcé   Flèche maxi=5mm / vitrage 35kg/m² / pas chevron=0,700m </t>
  </si>
  <si>
    <t xml:space="preserve">DISTANCE POTEAU   LATITUDE cheneau + chevron_143   Flèche maxi=5mm / vitrage 35kg/m² / pas chevron=0,700m </t>
  </si>
  <si>
    <t xml:space="preserve">DISTANCE POTEAU   LATITUDE cheneau + chevron_143 renforcé   Flèche maxi=5mm / vitrage 35kg/m² / pas chevron=0,700m </t>
  </si>
  <si>
    <t xml:space="preserve">DISTANCE POTEAU   LATITUDE cheneau renforcé + chevron_143   Flèche maxi=5mm / vitrage 35kg/m² / pas chevron=0,700m </t>
  </si>
  <si>
    <t>DISTANCE POTEAU   LATITUDE cheneau renforcé + chevron_143 renforcé   Flèche maxi=5mm / vitrage 35kg/m² / pas chevron=0,700m</t>
  </si>
  <si>
    <t>DISTANCE POTEAU   LATITUDE cheneau renforvé + chevron_120   Flèche maxi=5mm / plaque 5kg/m² / pas chevron=1,300m</t>
  </si>
  <si>
    <t>DISTANCE POTEAU   LATITUDE cheneau + chevron_143   Flèche maxi=5mm / plaque 5kg/m² / pas chevron=1,300m</t>
  </si>
  <si>
    <t>DISTANCE POTEAU   LATITUDE cheneau + chevron_143 renforcé   Flèche maxi=5mm / plaque 5kg/m² / pas chevron=1,300m</t>
  </si>
  <si>
    <t>DISTANCE POTEAU   LATITUDE cheneau renforvé + chevron_143   Flèche maxi=5mm / plaque 5kg/m² / pas chevron=1,300m</t>
  </si>
  <si>
    <t>DISTANCE POTEAU   LATITUDE cheneau renforcé + chevron_143 renforcé   Flèche maxi=5mm / plaque 5kg/m² / pas chevron=1,300m</t>
  </si>
  <si>
    <t>FLECHE MAXI = 5mm</t>
  </si>
  <si>
    <t>FLECHE = 5mm</t>
  </si>
  <si>
    <r>
      <t xml:space="preserve">L A T I T U D E   CALCUL PORTEE CHENEAU MB </t>
    </r>
    <r>
      <rPr>
        <b/>
        <sz val="16"/>
        <color rgb="FF0000CC"/>
        <rFont val="Arial"/>
        <family val="2"/>
      </rPr>
      <t>vitrage</t>
    </r>
  </si>
  <si>
    <r>
      <t xml:space="preserve">L A T I T U D E   CALCUL PORTEE CHENEAU MB </t>
    </r>
    <r>
      <rPr>
        <b/>
        <sz val="16"/>
        <color rgb="FF0000CC"/>
        <rFont val="Arial"/>
        <family val="2"/>
      </rPr>
      <t>plaque</t>
    </r>
  </si>
  <si>
    <r>
      <t>L A T I T U D E   CALCUL PORTEE CHENEAU MB</t>
    </r>
    <r>
      <rPr>
        <b/>
        <sz val="16"/>
        <color rgb="FF0000CC"/>
        <rFont val="Arial"/>
        <family val="2"/>
      </rPr>
      <t xml:space="preserve"> plaque</t>
    </r>
  </si>
  <si>
    <t>DELETE</t>
  </si>
  <si>
    <t>Distance maxi entre poteaux (m) _ Chéneau renforcé</t>
  </si>
  <si>
    <t>CHEVRON 999211</t>
  </si>
  <si>
    <t>CHENEAU MB 999381</t>
  </si>
  <si>
    <t>RENFORT SABLIERE 739084</t>
  </si>
  <si>
    <t>RENFORT CHEVRON 431582</t>
  </si>
  <si>
    <t>Distance maxi entre poteaux (m) _ Chéneau non renforcé</t>
  </si>
  <si>
    <t>CHEVRON 999257</t>
  </si>
  <si>
    <t>DISTANCE POTEAU   LATITUDE cheneau + chevron_120   Flèche maxi=5mm / plaque 5kg/m² / pas chevron=1,200m</t>
  </si>
  <si>
    <t>DISTANCE POTEAU   LATITUDE cheneau + chevron_120 renforcé   Flèche maxi=5mm / plaque 5kg/m² / pas chevron=1,200m</t>
  </si>
  <si>
    <t>DISTANCE POTEAU   LATITUDE cheneau renforcé + chevron_120 renforcé   Flèche maxi=5mm / plaque 5kg/m² / pas chevron=1,200m</t>
  </si>
  <si>
    <r>
      <t xml:space="preserve">Version 12/2020   </t>
    </r>
    <r>
      <rPr>
        <sz val="10"/>
        <color indexed="10"/>
        <rFont val="Arial"/>
        <family val="2"/>
      </rPr>
      <t>Ces valeurs sont données a titre indicatif et n'engagent pas Flandria !</t>
    </r>
  </si>
  <si>
    <t>Ces valeurs sont données a titre indicatif et n'engagent pas Flandria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</si>
</sst>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8.5"/>
      <color indexed="9"/>
      <name val="MS Sans Serif"/>
      <family val="2"/>
    </font>
    <font>
      <sz val="8.5"/>
      <color indexed="9"/>
      <name val="Arial"/>
      <family val="2"/>
    </font>
    <font>
      <i/>
      <sz val="10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u/>
      <sz val="12"/>
      <color indexed="9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rgb="FF0000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0" fillId="0" borderId="0" xfId="0" applyFill="1" applyBorder="1"/>
    <xf numFmtId="0" fontId="0" fillId="0" borderId="0" xfId="0" applyAlignment="1"/>
    <xf numFmtId="0" fontId="3" fillId="0" borderId="2" xfId="0" applyFont="1" applyBorder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1" fontId="0" fillId="0" borderId="0" xfId="0" applyNumberFormat="1"/>
    <xf numFmtId="164" fontId="2" fillId="2" borderId="10" xfId="0" applyNumberFormat="1" applyFont="1" applyFill="1" applyBorder="1" applyAlignment="1" applyProtection="1">
      <alignment horizontal="center" vertical="center"/>
    </xf>
    <xf numFmtId="164" fontId="2" fillId="2" borderId="11" xfId="0" applyNumberFormat="1" applyFont="1" applyFill="1" applyBorder="1" applyAlignment="1" applyProtection="1">
      <alignment horizontal="center" vertical="center"/>
    </xf>
    <xf numFmtId="164" fontId="2" fillId="2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0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2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4" fontId="2" fillId="4" borderId="16" xfId="0" applyNumberFormat="1" applyFont="1" applyFill="1" applyBorder="1" applyAlignment="1" applyProtection="1">
      <alignment horizontal="center" vertical="center"/>
      <protection locked="0"/>
    </xf>
    <xf numFmtId="164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6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165" fontId="3" fillId="5" borderId="2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vertical="center"/>
    </xf>
    <xf numFmtId="164" fontId="0" fillId="0" borderId="0" xfId="0" applyNumberFormat="1" applyAlignment="1" applyProtection="1">
      <alignment horizontal="center" vertical="top"/>
      <protection hidden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top"/>
      <protection hidden="1"/>
    </xf>
    <xf numFmtId="164" fontId="3" fillId="0" borderId="0" xfId="0" applyNumberFormat="1" applyFont="1" applyFill="1" applyBorder="1" applyAlignment="1" applyProtection="1">
      <alignment horizontal="center" vertical="top"/>
      <protection hidden="1"/>
    </xf>
    <xf numFmtId="0" fontId="2" fillId="0" borderId="20" xfId="0" applyFont="1" applyBorder="1"/>
    <xf numFmtId="0" fontId="2" fillId="0" borderId="21" xfId="0" applyFont="1" applyBorder="1"/>
    <xf numFmtId="0" fontId="0" fillId="0" borderId="0" xfId="0" applyAlignment="1"/>
    <xf numFmtId="0" fontId="0" fillId="0" borderId="0" xfId="0" applyAlignment="1">
      <alignment horizontal="left"/>
    </xf>
    <xf numFmtId="165" fontId="2" fillId="0" borderId="18" xfId="0" applyNumberFormat="1" applyFont="1" applyBorder="1" applyAlignment="1">
      <alignment horizontal="center"/>
    </xf>
    <xf numFmtId="0" fontId="2" fillId="0" borderId="25" xfId="0" applyFont="1" applyBorder="1"/>
    <xf numFmtId="165" fontId="23" fillId="0" borderId="17" xfId="0" applyNumberFormat="1" applyFont="1" applyBorder="1" applyAlignment="1">
      <alignment horizontal="center"/>
    </xf>
    <xf numFmtId="165" fontId="23" fillId="0" borderId="18" xfId="0" applyNumberFormat="1" applyFont="1" applyBorder="1" applyAlignment="1">
      <alignment horizontal="center"/>
    </xf>
    <xf numFmtId="165" fontId="23" fillId="0" borderId="19" xfId="0" applyNumberFormat="1" applyFont="1" applyBorder="1" applyAlignment="1">
      <alignment horizontal="center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2" fillId="0" borderId="0" xfId="0" applyFont="1"/>
    <xf numFmtId="0" fontId="2" fillId="0" borderId="25" xfId="0" applyFont="1" applyBorder="1" applyAlignment="1"/>
    <xf numFmtId="0" fontId="24" fillId="0" borderId="0" xfId="0" applyFont="1"/>
    <xf numFmtId="0" fontId="0" fillId="0" borderId="0" xfId="0" applyAlignment="1"/>
    <xf numFmtId="0" fontId="17" fillId="0" borderId="0" xfId="0" applyFont="1" applyFill="1" applyBorder="1" applyAlignment="1">
      <alignment vertical="center"/>
    </xf>
    <xf numFmtId="0" fontId="16" fillId="0" borderId="0" xfId="0" applyFont="1" applyFill="1" applyAlignment="1"/>
    <xf numFmtId="0" fontId="0" fillId="0" borderId="0" xfId="0" applyFill="1" applyAlignment="1"/>
    <xf numFmtId="0" fontId="15" fillId="0" borderId="0" xfId="0" applyFont="1" applyFill="1" applyAlignment="1"/>
    <xf numFmtId="0" fontId="3" fillId="0" borderId="0" xfId="0" applyFont="1"/>
    <xf numFmtId="0" fontId="11" fillId="0" borderId="0" xfId="0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Border="1" applyAlignment="1">
      <alignment vertic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2" fontId="11" fillId="0" borderId="0" xfId="0" applyNumberFormat="1" applyFont="1" applyFill="1" applyBorder="1" applyAlignment="1" applyProtection="1">
      <alignment horizontal="center"/>
      <protection hidden="1"/>
    </xf>
    <xf numFmtId="165" fontId="11" fillId="0" borderId="0" xfId="0" applyNumberFormat="1" applyFont="1" applyFill="1" applyBorder="1" applyAlignment="1">
      <alignment horizontal="center" vertical="center"/>
    </xf>
    <xf numFmtId="2" fontId="25" fillId="6" borderId="0" xfId="0" applyNumberFormat="1" applyFont="1" applyFill="1" applyAlignment="1" applyProtection="1">
      <alignment horizontal="center"/>
      <protection hidden="1"/>
    </xf>
    <xf numFmtId="0" fontId="2" fillId="0" borderId="0" xfId="0" applyFont="1"/>
    <xf numFmtId="0" fontId="26" fillId="0" borderId="1" xfId="0" applyFont="1" applyFill="1" applyBorder="1"/>
    <xf numFmtId="1" fontId="26" fillId="5" borderId="1" xfId="0" applyNumberFormat="1" applyFont="1" applyFill="1" applyBorder="1" applyAlignment="1">
      <alignment horizontal="center"/>
    </xf>
    <xf numFmtId="0" fontId="26" fillId="0" borderId="1" xfId="0" applyFont="1" applyBorder="1"/>
    <xf numFmtId="0" fontId="0" fillId="0" borderId="32" xfId="0" applyBorder="1"/>
    <xf numFmtId="1" fontId="0" fillId="5" borderId="32" xfId="0" applyNumberFormat="1" applyFill="1" applyBorder="1" applyAlignment="1">
      <alignment horizontal="center"/>
    </xf>
    <xf numFmtId="0" fontId="0" fillId="0" borderId="2" xfId="0" applyBorder="1"/>
    <xf numFmtId="1" fontId="0" fillId="5" borderId="2" xfId="0" applyNumberForma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/>
    <xf numFmtId="0" fontId="11" fillId="0" borderId="0" xfId="0" applyFont="1" applyAlignment="1"/>
    <xf numFmtId="0" fontId="3" fillId="0" borderId="0" xfId="0" applyFont="1" applyFill="1" applyBorder="1"/>
    <xf numFmtId="2" fontId="11" fillId="0" borderId="0" xfId="0" applyNumberFormat="1" applyFont="1" applyFill="1" applyBorder="1" applyAlignment="1" applyProtection="1">
      <alignment horizontal="center" vertical="top"/>
      <protection hidden="1"/>
    </xf>
    <xf numFmtId="2" fontId="22" fillId="0" borderId="20" xfId="0" applyNumberFormat="1" applyFont="1" applyBorder="1"/>
    <xf numFmtId="2" fontId="22" fillId="0" borderId="21" xfId="0" applyNumberFormat="1" applyFont="1" applyBorder="1"/>
    <xf numFmtId="2" fontId="22" fillId="0" borderId="22" xfId="0" applyNumberFormat="1" applyFont="1" applyBorder="1"/>
    <xf numFmtId="0" fontId="2" fillId="0" borderId="22" xfId="0" applyFont="1" applyBorder="1" applyAlignment="1"/>
    <xf numFmtId="2" fontId="24" fillId="0" borderId="20" xfId="0" applyNumberFormat="1" applyFont="1" applyBorder="1"/>
    <xf numFmtId="2" fontId="24" fillId="0" borderId="21" xfId="0" applyNumberFormat="1" applyFont="1" applyBorder="1"/>
    <xf numFmtId="2" fontId="24" fillId="0" borderId="22" xfId="0" applyNumberFormat="1" applyFont="1" applyBorder="1"/>
    <xf numFmtId="0" fontId="2" fillId="0" borderId="0" xfId="0" applyFont="1" applyFill="1" applyBorder="1" applyAlignment="1">
      <alignment vertical="center"/>
    </xf>
    <xf numFmtId="0" fontId="20" fillId="0" borderId="0" xfId="0" applyFont="1" applyFill="1" applyBorder="1" applyAlignment="1" applyProtection="1">
      <alignment horizontal="left" vertical="top"/>
      <protection hidden="1"/>
    </xf>
    <xf numFmtId="0" fontId="0" fillId="0" borderId="0" xfId="0" applyFill="1" applyBorder="1" applyAlignment="1">
      <alignment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top"/>
      <protection hidden="1"/>
    </xf>
    <xf numFmtId="0" fontId="2" fillId="0" borderId="0" xfId="0" applyFont="1" applyBorder="1"/>
    <xf numFmtId="2" fontId="22" fillId="0" borderId="0" xfId="0" applyNumberFormat="1" applyFont="1" applyBorder="1"/>
    <xf numFmtId="0" fontId="0" fillId="0" borderId="35" xfId="0" applyBorder="1"/>
    <xf numFmtId="0" fontId="0" fillId="0" borderId="0" xfId="0" applyBorder="1"/>
    <xf numFmtId="0" fontId="0" fillId="0" borderId="0" xfId="0" applyBorder="1" applyAlignment="1"/>
    <xf numFmtId="0" fontId="2" fillId="0" borderId="0" xfId="0" applyFont="1" applyBorder="1" applyAlignment="1"/>
    <xf numFmtId="2" fontId="22" fillId="0" borderId="36" xfId="0" applyNumberFormat="1" applyFont="1" applyBorder="1"/>
    <xf numFmtId="2" fontId="22" fillId="0" borderId="37" xfId="0" applyNumberFormat="1" applyFont="1" applyBorder="1"/>
    <xf numFmtId="2" fontId="22" fillId="0" borderId="38" xfId="0" applyNumberFormat="1" applyFont="1" applyBorder="1"/>
    <xf numFmtId="2" fontId="22" fillId="0" borderId="25" xfId="0" applyNumberFormat="1" applyFont="1" applyBorder="1"/>
    <xf numFmtId="2" fontId="22" fillId="0" borderId="24" xfId="0" applyNumberFormat="1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3" xfId="0" applyFont="1" applyBorder="1" applyAlignment="1"/>
    <xf numFmtId="0" fontId="2" fillId="0" borderId="33" xfId="0" applyFont="1" applyBorder="1"/>
    <xf numFmtId="2" fontId="24" fillId="0" borderId="0" xfId="0" applyNumberFormat="1" applyFont="1" applyBorder="1"/>
    <xf numFmtId="2" fontId="24" fillId="0" borderId="36" xfId="0" applyNumberFormat="1" applyFont="1" applyBorder="1"/>
    <xf numFmtId="2" fontId="24" fillId="0" borderId="37" xfId="0" applyNumberFormat="1" applyFont="1" applyBorder="1"/>
    <xf numFmtId="2" fontId="24" fillId="0" borderId="38" xfId="0" applyNumberFormat="1" applyFont="1" applyBorder="1"/>
    <xf numFmtId="2" fontId="24" fillId="0" borderId="25" xfId="0" applyNumberFormat="1" applyFont="1" applyBorder="1"/>
    <xf numFmtId="2" fontId="24" fillId="0" borderId="24" xfId="0" applyNumberFormat="1" applyFont="1" applyBorder="1"/>
    <xf numFmtId="0" fontId="2" fillId="0" borderId="0" xfId="0" applyFont="1" applyFill="1" applyBorder="1" applyAlignment="1" applyProtection="1">
      <alignment horizontal="left"/>
      <protection hidden="1"/>
    </xf>
    <xf numFmtId="0" fontId="12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1" xfId="0" applyFont="1" applyBorder="1"/>
    <xf numFmtId="2" fontId="22" fillId="0" borderId="1" xfId="0" applyNumberFormat="1" applyFont="1" applyBorder="1"/>
    <xf numFmtId="0" fontId="2" fillId="0" borderId="1" xfId="0" applyFont="1" applyBorder="1" applyAlignment="1"/>
    <xf numFmtId="2" fontId="22" fillId="0" borderId="17" xfId="0" applyNumberFormat="1" applyFont="1" applyBorder="1"/>
    <xf numFmtId="2" fontId="22" fillId="0" borderId="19" xfId="0" applyNumberFormat="1" applyFont="1" applyBorder="1"/>
    <xf numFmtId="2" fontId="22" fillId="0" borderId="3" xfId="0" applyNumberFormat="1" applyFont="1" applyBorder="1"/>
    <xf numFmtId="2" fontId="22" fillId="0" borderId="39" xfId="0" applyNumberFormat="1" applyFont="1" applyBorder="1"/>
    <xf numFmtId="2" fontId="22" fillId="0" borderId="14" xfId="0" applyNumberFormat="1" applyFont="1" applyBorder="1"/>
    <xf numFmtId="2" fontId="22" fillId="0" borderId="4" xfId="0" applyNumberFormat="1" applyFont="1" applyBorder="1"/>
    <xf numFmtId="2" fontId="22" fillId="0" borderId="16" xfId="0" applyNumberFormat="1" applyFont="1" applyBorder="1"/>
    <xf numFmtId="2" fontId="22" fillId="0" borderId="5" xfId="0" applyNumberFormat="1" applyFont="1" applyBorder="1"/>
    <xf numFmtId="2" fontId="22" fillId="0" borderId="40" xfId="0" applyNumberFormat="1" applyFont="1" applyBorder="1"/>
    <xf numFmtId="2" fontId="22" fillId="0" borderId="15" xfId="0" applyNumberFormat="1" applyFont="1" applyBorder="1"/>
    <xf numFmtId="0" fontId="2" fillId="0" borderId="41" xfId="0" applyFont="1" applyFill="1" applyBorder="1" applyAlignment="1" applyProtection="1">
      <alignment horizontal="left"/>
      <protection hidden="1"/>
    </xf>
    <xf numFmtId="2" fontId="11" fillId="0" borderId="42" xfId="0" applyNumberFormat="1" applyFont="1" applyFill="1" applyBorder="1" applyAlignment="1" applyProtection="1">
      <alignment horizontal="center"/>
      <protection hidden="1"/>
    </xf>
    <xf numFmtId="2" fontId="25" fillId="6" borderId="42" xfId="0" applyNumberFormat="1" applyFont="1" applyFill="1" applyBorder="1" applyAlignment="1" applyProtection="1">
      <alignment horizontal="center"/>
      <protection hidden="1"/>
    </xf>
    <xf numFmtId="2" fontId="11" fillId="0" borderId="42" xfId="0" applyNumberFormat="1" applyFont="1" applyFill="1" applyBorder="1" applyAlignment="1" applyProtection="1">
      <alignment horizontal="center" vertical="top"/>
      <protection hidden="1"/>
    </xf>
    <xf numFmtId="0" fontId="2" fillId="0" borderId="41" xfId="0" applyFont="1" applyFill="1" applyBorder="1" applyAlignment="1" applyProtection="1">
      <alignment horizontal="left" vertical="top"/>
      <protection hidden="1"/>
    </xf>
    <xf numFmtId="2" fontId="25" fillId="6" borderId="42" xfId="0" applyNumberFormat="1" applyFont="1" applyFill="1" applyBorder="1" applyAlignment="1" applyProtection="1">
      <alignment horizontal="center" vertical="top"/>
      <protection hidden="1"/>
    </xf>
    <xf numFmtId="2" fontId="24" fillId="0" borderId="1" xfId="0" applyNumberFormat="1" applyFont="1" applyBorder="1"/>
    <xf numFmtId="2" fontId="24" fillId="0" borderId="17" xfId="0" applyNumberFormat="1" applyFont="1" applyBorder="1"/>
    <xf numFmtId="2" fontId="24" fillId="0" borderId="19" xfId="0" applyNumberFormat="1" applyFont="1" applyBorder="1"/>
    <xf numFmtId="2" fontId="24" fillId="0" borderId="3" xfId="0" applyNumberFormat="1" applyFont="1" applyBorder="1"/>
    <xf numFmtId="2" fontId="24" fillId="0" borderId="39" xfId="0" applyNumberFormat="1" applyFont="1" applyBorder="1"/>
    <xf numFmtId="2" fontId="24" fillId="0" borderId="14" xfId="0" applyNumberFormat="1" applyFont="1" applyBorder="1"/>
    <xf numFmtId="2" fontId="24" fillId="0" borderId="4" xfId="0" applyNumberFormat="1" applyFont="1" applyBorder="1"/>
    <xf numFmtId="2" fontId="24" fillId="0" borderId="16" xfId="0" applyNumberFormat="1" applyFont="1" applyBorder="1"/>
    <xf numFmtId="2" fontId="24" fillId="0" borderId="5" xfId="0" applyNumberFormat="1" applyFont="1" applyBorder="1"/>
    <xf numFmtId="2" fontId="24" fillId="0" borderId="40" xfId="0" applyNumberFormat="1" applyFont="1" applyBorder="1"/>
    <xf numFmtId="2" fontId="24" fillId="0" borderId="15" xfId="0" applyNumberFormat="1" applyFont="1" applyBorder="1"/>
    <xf numFmtId="0" fontId="3" fillId="0" borderId="1" xfId="0" applyFont="1" applyBorder="1" applyAlignment="1">
      <alignment horizontal="center" vertical="center" textRotation="90"/>
    </xf>
    <xf numFmtId="0" fontId="0" fillId="0" borderId="1" xfId="0" applyBorder="1" applyAlignment="1"/>
    <xf numFmtId="0" fontId="3" fillId="0" borderId="13" xfId="0" applyFont="1" applyBorder="1" applyAlignment="1">
      <alignment horizontal="center" vertical="center" textRotation="90"/>
    </xf>
    <xf numFmtId="0" fontId="3" fillId="0" borderId="32" xfId="0" applyFont="1" applyBorder="1" applyAlignment="1">
      <alignment horizontal="center" vertical="center" textRotation="90"/>
    </xf>
    <xf numFmtId="0" fontId="0" fillId="0" borderId="2" xfId="0" applyBorder="1" applyAlignment="1"/>
    <xf numFmtId="14" fontId="3" fillId="0" borderId="0" xfId="0" applyNumberFormat="1" applyFont="1" applyAlignment="1">
      <alignment horizontal="left"/>
    </xf>
    <xf numFmtId="0" fontId="0" fillId="0" borderId="0" xfId="0" applyAlignment="1"/>
    <xf numFmtId="0" fontId="0" fillId="0" borderId="1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0" fillId="3" borderId="0" xfId="0" applyFont="1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Border="1" applyAlignment="1"/>
    <xf numFmtId="14" fontId="18" fillId="0" borderId="0" xfId="0" applyNumberFormat="1" applyFont="1" applyAlignment="1">
      <alignment horizontal="left" vertical="center"/>
    </xf>
    <xf numFmtId="14" fontId="18" fillId="0" borderId="0" xfId="0" applyNumberFormat="1" applyFont="1" applyAlignment="1">
      <alignment horizontal="left"/>
    </xf>
  </cellXfs>
  <cellStyles count="1">
    <cellStyle name="Normal" xfId="0" builtinId="0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15240</xdr:colOff>
      <xdr:row>1</xdr:row>
      <xdr:rowOff>15240</xdr:rowOff>
    </xdr:from>
    <xdr:to>
      <xdr:col>66</xdr:col>
      <xdr:colOff>587829</xdr:colOff>
      <xdr:row>49</xdr:row>
      <xdr:rowOff>17615</xdr:rowOff>
    </xdr:to>
    <xdr:pic>
      <xdr:nvPicPr>
        <xdr:cNvPr id="1108" name="Picture 18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75260"/>
          <a:ext cx="3742509" cy="3324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350520</xdr:colOff>
      <xdr:row>36</xdr:row>
      <xdr:rowOff>30481</xdr:rowOff>
    </xdr:from>
    <xdr:to>
      <xdr:col>1</xdr:col>
      <xdr:colOff>2361612</xdr:colOff>
      <xdr:row>54</xdr:row>
      <xdr:rowOff>17004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2A43C09-13CE-4095-822F-AA067F095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1889761"/>
          <a:ext cx="2011092" cy="2752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</xdr:colOff>
      <xdr:row>1</xdr:row>
      <xdr:rowOff>7620</xdr:rowOff>
    </xdr:from>
    <xdr:to>
      <xdr:col>56</xdr:col>
      <xdr:colOff>381000</xdr:colOff>
      <xdr:row>49</xdr:row>
      <xdr:rowOff>8709</xdr:rowOff>
    </xdr:to>
    <xdr:pic>
      <xdr:nvPicPr>
        <xdr:cNvPr id="4162" name="Picture 1">
          <a:extLst>
            <a:ext uri="{FF2B5EF4-FFF2-40B4-BE49-F238E27FC236}">
              <a16:creationId xmlns:a16="http://schemas.microsoft.com/office/drawing/2014/main" id="{00000000-0008-0000-01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67640"/>
          <a:ext cx="3733800" cy="3323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365760</xdr:colOff>
      <xdr:row>36</xdr:row>
      <xdr:rowOff>38100</xdr:rowOff>
    </xdr:from>
    <xdr:to>
      <xdr:col>1</xdr:col>
      <xdr:colOff>2376852</xdr:colOff>
      <xdr:row>54</xdr:row>
      <xdr:rowOff>24623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716F41D-0019-4705-89AE-6B05B7659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1897380"/>
          <a:ext cx="2011092" cy="2752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</xdr:colOff>
      <xdr:row>0</xdr:row>
      <xdr:rowOff>142603</xdr:rowOff>
    </xdr:from>
    <xdr:to>
      <xdr:col>64</xdr:col>
      <xdr:colOff>601980</xdr:colOff>
      <xdr:row>48</xdr:row>
      <xdr:rowOff>211183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5220" y="142603"/>
          <a:ext cx="3733800" cy="3322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388620</xdr:colOff>
      <xdr:row>36</xdr:row>
      <xdr:rowOff>60960</xdr:rowOff>
    </xdr:from>
    <xdr:to>
      <xdr:col>1</xdr:col>
      <xdr:colOff>2399712</xdr:colOff>
      <xdr:row>58</xdr:row>
      <xdr:rowOff>47483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E79E689-B5E5-4372-892C-0BBA6CC59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935480"/>
          <a:ext cx="2011092" cy="2752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1</xdr:row>
      <xdr:rowOff>15240</xdr:rowOff>
    </xdr:from>
    <xdr:to>
      <xdr:col>56</xdr:col>
      <xdr:colOff>358140</xdr:colOff>
      <xdr:row>49</xdr:row>
      <xdr:rowOff>16329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740" y="175260"/>
          <a:ext cx="3733800" cy="3323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36</xdr:row>
      <xdr:rowOff>53340</xdr:rowOff>
    </xdr:from>
    <xdr:to>
      <xdr:col>1</xdr:col>
      <xdr:colOff>2384472</xdr:colOff>
      <xdr:row>58</xdr:row>
      <xdr:rowOff>39863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3EA0C5-8C21-4C9F-82D3-A41F082A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912620"/>
          <a:ext cx="2011092" cy="2752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J77"/>
  <sheetViews>
    <sheetView tabSelected="1" zoomScaleNormal="100" workbookViewId="0">
      <selection activeCell="E54" sqref="E54"/>
    </sheetView>
  </sheetViews>
  <sheetFormatPr baseColWidth="10" defaultRowHeight="13.2" x14ac:dyDescent="0.25"/>
  <cols>
    <col min="1" max="1" width="1.6640625" customWidth="1"/>
    <col min="2" max="2" width="40.77734375" customWidth="1"/>
    <col min="3" max="3" width="2" hidden="1" customWidth="1"/>
    <col min="4" max="4" width="50.77734375" customWidth="1"/>
    <col min="5" max="5" width="13.6640625" customWidth="1"/>
    <col min="6" max="6" width="1.77734375" customWidth="1"/>
    <col min="7" max="7" width="28.21875" hidden="1" customWidth="1"/>
    <col min="8" max="8" width="7" hidden="1" customWidth="1"/>
    <col min="9" max="9" width="14.77734375" hidden="1" customWidth="1"/>
    <col min="10" max="10" width="12.6640625" hidden="1" customWidth="1"/>
    <col min="11" max="11" width="8.77734375" hidden="1" customWidth="1"/>
    <col min="12" max="13" width="8.6640625" hidden="1" customWidth="1"/>
    <col min="14" max="14" width="2.5546875" hidden="1" customWidth="1"/>
    <col min="15" max="15" width="3" hidden="1" customWidth="1"/>
    <col min="16" max="17" width="5.77734375" hidden="1" customWidth="1"/>
    <col min="18" max="62" width="4.77734375" hidden="1" customWidth="1"/>
  </cols>
  <sheetData>
    <row r="1" spans="2:14" ht="12.9" customHeight="1" x14ac:dyDescent="0.25">
      <c r="B1" s="183" t="s">
        <v>67</v>
      </c>
      <c r="C1" s="184"/>
      <c r="D1" s="184"/>
      <c r="E1" s="184"/>
    </row>
    <row r="2" spans="2:14" ht="21" x14ac:dyDescent="0.25">
      <c r="B2" s="192" t="s">
        <v>53</v>
      </c>
      <c r="C2" s="192"/>
      <c r="D2" s="192"/>
      <c r="E2" s="192"/>
      <c r="I2" s="187" t="s">
        <v>35</v>
      </c>
      <c r="J2" s="188"/>
      <c r="K2" s="188"/>
    </row>
    <row r="3" spans="2:14" ht="5.0999999999999996" customHeight="1" thickBot="1" x14ac:dyDescent="0.3"/>
    <row r="4" spans="2:14" ht="18" customHeight="1" x14ac:dyDescent="0.25">
      <c r="B4" s="83" t="s">
        <v>59</v>
      </c>
      <c r="D4" s="13" t="s">
        <v>4</v>
      </c>
      <c r="E4" s="39">
        <v>5</v>
      </c>
      <c r="G4" s="26" t="s">
        <v>23</v>
      </c>
      <c r="H4" s="54">
        <f>(E4+0.035)/COS(E7*PI()/180)</f>
        <v>5.1126729908447262</v>
      </c>
      <c r="I4" s="28" t="s">
        <v>3</v>
      </c>
      <c r="J4" s="28" t="s">
        <v>16</v>
      </c>
      <c r="K4" s="25"/>
    </row>
    <row r="5" spans="2:14" ht="18" hidden="1" customHeight="1" x14ac:dyDescent="0.25">
      <c r="B5" s="83"/>
      <c r="D5" s="14" t="s">
        <v>27</v>
      </c>
      <c r="E5" s="38">
        <v>0</v>
      </c>
      <c r="I5" s="28">
        <v>5</v>
      </c>
      <c r="J5" s="30">
        <v>0.8</v>
      </c>
      <c r="K5" s="11"/>
    </row>
    <row r="6" spans="2:14" ht="18" customHeight="1" x14ac:dyDescent="0.25">
      <c r="B6" s="83" t="s">
        <v>60</v>
      </c>
      <c r="D6" s="14" t="s">
        <v>34</v>
      </c>
      <c r="E6" s="38">
        <v>0.7</v>
      </c>
      <c r="I6" s="28">
        <v>10</v>
      </c>
      <c r="J6" s="30">
        <v>0.8</v>
      </c>
    </row>
    <row r="7" spans="2:14" ht="18" customHeight="1" x14ac:dyDescent="0.25">
      <c r="B7" s="83" t="s">
        <v>58</v>
      </c>
      <c r="D7" s="14" t="s">
        <v>5</v>
      </c>
      <c r="E7" s="40">
        <v>10</v>
      </c>
      <c r="G7" s="27"/>
      <c r="I7" s="28">
        <v>15</v>
      </c>
      <c r="J7" s="30">
        <v>0.8</v>
      </c>
      <c r="L7" s="143"/>
      <c r="M7" s="144"/>
      <c r="N7" s="144"/>
    </row>
    <row r="8" spans="2:14" ht="18" customHeight="1" x14ac:dyDescent="0.25">
      <c r="B8" s="83" t="s">
        <v>61</v>
      </c>
      <c r="D8" s="14" t="s">
        <v>1</v>
      </c>
      <c r="E8" s="40">
        <v>45</v>
      </c>
      <c r="G8" s="27"/>
      <c r="I8" s="28">
        <v>20</v>
      </c>
      <c r="J8" s="30">
        <v>0.8</v>
      </c>
      <c r="L8" s="145"/>
      <c r="M8" s="146"/>
      <c r="N8" s="146"/>
    </row>
    <row r="9" spans="2:14" ht="18" customHeight="1" thickBot="1" x14ac:dyDescent="0.3">
      <c r="B9" s="77" t="s">
        <v>51</v>
      </c>
      <c r="D9" s="15" t="s">
        <v>2</v>
      </c>
      <c r="E9" s="41">
        <v>35</v>
      </c>
      <c r="I9" s="28">
        <v>25</v>
      </c>
      <c r="J9" s="30">
        <v>0.8</v>
      </c>
      <c r="L9" s="141"/>
      <c r="M9" s="142"/>
      <c r="N9" s="142"/>
    </row>
    <row r="10" spans="2:14" ht="18" hidden="1" customHeight="1" x14ac:dyDescent="0.25">
      <c r="D10" s="12" t="s">
        <v>29</v>
      </c>
      <c r="E10" s="48">
        <v>346.74</v>
      </c>
      <c r="G10" s="26" t="s">
        <v>24</v>
      </c>
      <c r="H10" s="21">
        <f>70000000000*E10/100000000</f>
        <v>242718</v>
      </c>
      <c r="I10" s="28">
        <v>30</v>
      </c>
      <c r="J10" s="30">
        <f t="shared" ref="J10:J15" si="0">0.8*(60-$I10)/30</f>
        <v>0.8</v>
      </c>
    </row>
    <row r="11" spans="2:14" ht="18" hidden="1" customHeight="1" x14ac:dyDescent="0.25">
      <c r="D11" s="9" t="s">
        <v>15</v>
      </c>
      <c r="E11" s="49">
        <v>144</v>
      </c>
      <c r="G11" s="26" t="s">
        <v>25</v>
      </c>
      <c r="H11" s="21">
        <f>(210000000000*E11/100000000)+H10</f>
        <v>545118</v>
      </c>
      <c r="I11" s="28">
        <v>31</v>
      </c>
      <c r="J11" s="30">
        <f t="shared" si="0"/>
        <v>0.77333333333333343</v>
      </c>
    </row>
    <row r="12" spans="2:14" ht="18" hidden="1" customHeight="1" x14ac:dyDescent="0.25">
      <c r="D12" s="9" t="s">
        <v>0</v>
      </c>
      <c r="E12" s="50">
        <f>ROUNDUP(E5/E6,0)-1</f>
        <v>-1</v>
      </c>
      <c r="I12" s="28">
        <v>32</v>
      </c>
      <c r="J12" s="30">
        <f t="shared" si="0"/>
        <v>0.7466666666666667</v>
      </c>
    </row>
    <row r="13" spans="2:14" ht="18" hidden="1" customHeight="1" x14ac:dyDescent="0.25">
      <c r="D13" s="9" t="s">
        <v>26</v>
      </c>
      <c r="E13" s="51">
        <v>5.5949999999999998</v>
      </c>
      <c r="I13" s="28">
        <v>33</v>
      </c>
      <c r="J13" s="30">
        <f t="shared" si="0"/>
        <v>0.72000000000000008</v>
      </c>
    </row>
    <row r="14" spans="2:14" ht="18" hidden="1" customHeight="1" x14ac:dyDescent="0.25">
      <c r="D14" s="1" t="s">
        <v>12</v>
      </c>
      <c r="E14" s="51">
        <v>15.015000000000001</v>
      </c>
      <c r="I14" s="29">
        <v>34</v>
      </c>
      <c r="J14" s="30">
        <f t="shared" si="0"/>
        <v>0.69333333333333336</v>
      </c>
    </row>
    <row r="15" spans="2:14" ht="18" hidden="1" customHeight="1" thickBot="1" x14ac:dyDescent="0.3">
      <c r="B15" s="77"/>
      <c r="D15" s="1" t="s">
        <v>14</v>
      </c>
      <c r="E15" s="52">
        <v>3.8029999999999999</v>
      </c>
      <c r="I15" s="31">
        <v>35</v>
      </c>
      <c r="J15" s="30">
        <f t="shared" si="0"/>
        <v>0.66666666666666663</v>
      </c>
    </row>
    <row r="16" spans="2:14" ht="18" hidden="1" customHeight="1" x14ac:dyDescent="0.25">
      <c r="D16" s="1" t="s">
        <v>11</v>
      </c>
      <c r="E16" s="52">
        <f>E15+0.915</f>
        <v>4.718</v>
      </c>
      <c r="I16" s="34" t="s">
        <v>17</v>
      </c>
      <c r="J16" s="35">
        <f>VLOOKUP(E7,I5:J15,2)</f>
        <v>0.8</v>
      </c>
    </row>
    <row r="17" spans="2:62" ht="18" hidden="1" customHeight="1" x14ac:dyDescent="0.25">
      <c r="B17" s="83"/>
      <c r="C17" s="10"/>
      <c r="D17" s="10"/>
      <c r="E17" s="5"/>
      <c r="F17" s="4"/>
      <c r="G17" s="4"/>
      <c r="H17" s="4"/>
      <c r="I17" s="32" t="s">
        <v>20</v>
      </c>
      <c r="J17" s="37">
        <f>J16*E8</f>
        <v>36</v>
      </c>
    </row>
    <row r="18" spans="2:62" ht="18" hidden="1" customHeight="1" thickBot="1" x14ac:dyDescent="0.3">
      <c r="C18" s="10"/>
      <c r="D18" s="10"/>
      <c r="E18" s="5"/>
      <c r="F18" s="4"/>
      <c r="G18" s="4"/>
      <c r="H18" s="4"/>
      <c r="I18" s="33" t="s">
        <v>21</v>
      </c>
      <c r="J18" s="36">
        <f>E5-(0.061*2)-(0.037*E12)</f>
        <v>-8.4999999999999992E-2</v>
      </c>
    </row>
    <row r="19" spans="2:62" s="3" customFormat="1" ht="18" hidden="1" customHeight="1" x14ac:dyDescent="0.25">
      <c r="C19" s="185">
        <v>1</v>
      </c>
      <c r="D19" s="2"/>
      <c r="E19" s="53"/>
      <c r="F19" s="5"/>
      <c r="G19" s="5"/>
      <c r="H19" s="5"/>
      <c r="I19" s="189" t="s">
        <v>18</v>
      </c>
      <c r="J19" s="189"/>
      <c r="K19" s="189"/>
    </row>
    <row r="20" spans="2:62" ht="18" hidden="1" customHeight="1" x14ac:dyDescent="0.25">
      <c r="C20" s="186"/>
      <c r="D20" s="1" t="s">
        <v>6</v>
      </c>
      <c r="E20" s="53">
        <f>($J$17*$E$4/2)+((($E$9*(1-0.148))+($E$15/$E$6))*($H$4/2))+$E$13</f>
        <v>185.71316528219666</v>
      </c>
      <c r="F20" s="4"/>
      <c r="G20" s="4"/>
      <c r="H20" s="4"/>
      <c r="I20" s="190" t="s">
        <v>19</v>
      </c>
      <c r="J20" s="191"/>
      <c r="K20" s="191"/>
    </row>
    <row r="21" spans="2:62" ht="18" hidden="1" customHeight="1" x14ac:dyDescent="0.25">
      <c r="C21" s="193">
        <v>2</v>
      </c>
      <c r="D21" s="1"/>
      <c r="E21" s="53"/>
      <c r="F21" s="4"/>
      <c r="G21" s="4"/>
      <c r="H21" s="4"/>
    </row>
    <row r="22" spans="2:62" ht="18" hidden="1" customHeight="1" x14ac:dyDescent="0.25">
      <c r="C22" s="186"/>
      <c r="D22" s="1" t="s">
        <v>6</v>
      </c>
      <c r="E22" s="53">
        <f>($J$17*$E$4/2)+((($E$9*(1-0.148))+($E$16/$E$6))*($H$4/2))+$E$13</f>
        <v>189.05466227264159</v>
      </c>
      <c r="F22" s="4"/>
      <c r="G22" s="4"/>
      <c r="H22" s="4"/>
    </row>
    <row r="23" spans="2:62" ht="18" hidden="1" customHeight="1" x14ac:dyDescent="0.25">
      <c r="C23" s="193">
        <v>3</v>
      </c>
      <c r="D23" s="1"/>
      <c r="E23" s="53"/>
      <c r="F23" s="4"/>
      <c r="G23" s="4"/>
      <c r="H23" s="4"/>
    </row>
    <row r="24" spans="2:62" ht="18" hidden="1" customHeight="1" x14ac:dyDescent="0.25">
      <c r="C24" s="186"/>
      <c r="D24" s="1" t="s">
        <v>6</v>
      </c>
      <c r="E24" s="53">
        <f>($J$17*$E$4/2)+((($E$9*(1-0.148))+($E$15/$E$6))*($H$4/2))+$E$14</f>
        <v>195.13316528219667</v>
      </c>
      <c r="F24" s="4"/>
      <c r="G24" s="4"/>
      <c r="H24" s="4"/>
    </row>
    <row r="25" spans="2:62" ht="18" hidden="1" customHeight="1" x14ac:dyDescent="0.25">
      <c r="C25" s="193">
        <v>4</v>
      </c>
      <c r="D25" s="1"/>
      <c r="E25" s="53"/>
      <c r="F25" s="4"/>
      <c r="G25" s="4"/>
      <c r="H25" s="4"/>
    </row>
    <row r="26" spans="2:62" ht="18" hidden="1" customHeight="1" x14ac:dyDescent="0.25">
      <c r="C26" s="186"/>
      <c r="D26" s="1" t="s">
        <v>6</v>
      </c>
      <c r="E26" s="53">
        <f>($J$17*$E$4/2)+((($E$9*(1-0.148))+($E$16/$E$6))*($H$4/2))+$E$14</f>
        <v>198.47466227264158</v>
      </c>
      <c r="F26" s="4"/>
      <c r="G26" s="4"/>
      <c r="H26" s="4"/>
    </row>
    <row r="27" spans="2:62" ht="18" hidden="1" customHeight="1" x14ac:dyDescent="0.25">
      <c r="D27" s="10"/>
      <c r="E27" s="5"/>
      <c r="F27" s="4"/>
      <c r="G27" s="4"/>
      <c r="H27" s="4"/>
    </row>
    <row r="28" spans="2:62" ht="18" hidden="1" customHeight="1" x14ac:dyDescent="0.25">
      <c r="C28" s="196"/>
      <c r="D28" s="197"/>
      <c r="E28" s="89"/>
      <c r="F28" s="4"/>
      <c r="G28" s="4"/>
      <c r="H28" s="4"/>
    </row>
    <row r="29" spans="2:62" ht="18" hidden="1" customHeight="1" x14ac:dyDescent="0.25">
      <c r="D29" s="194"/>
      <c r="E29" s="195"/>
      <c r="F29" s="4"/>
      <c r="G29" s="4"/>
      <c r="H29" s="4"/>
      <c r="P29" s="75" t="s">
        <v>38</v>
      </c>
    </row>
    <row r="30" spans="2:62" ht="18" customHeight="1" thickBot="1" x14ac:dyDescent="0.35">
      <c r="C30" s="58"/>
      <c r="D30" s="58"/>
      <c r="E30" s="87"/>
      <c r="F30" s="6"/>
      <c r="G30" s="7"/>
      <c r="H30" s="7"/>
      <c r="P30" s="198" t="s">
        <v>37</v>
      </c>
      <c r="Q30" s="199"/>
      <c r="R30" s="67">
        <v>2</v>
      </c>
      <c r="S30" s="68">
        <v>2</v>
      </c>
      <c r="T30" s="65">
        <v>2</v>
      </c>
      <c r="U30" s="65">
        <v>2</v>
      </c>
      <c r="V30" s="69">
        <v>2</v>
      </c>
      <c r="W30" s="67">
        <v>2.5</v>
      </c>
      <c r="X30" s="68">
        <v>2.5</v>
      </c>
      <c r="Y30" s="65">
        <v>2.5</v>
      </c>
      <c r="Z30" s="65">
        <v>2.5</v>
      </c>
      <c r="AA30" s="69">
        <v>2.5</v>
      </c>
      <c r="AB30" s="67">
        <v>3</v>
      </c>
      <c r="AC30" s="68">
        <v>3</v>
      </c>
      <c r="AD30" s="65">
        <v>3</v>
      </c>
      <c r="AE30" s="65">
        <v>3</v>
      </c>
      <c r="AF30" s="69">
        <v>3</v>
      </c>
      <c r="AG30" s="68">
        <v>3.5</v>
      </c>
      <c r="AH30" s="68">
        <v>3.5</v>
      </c>
      <c r="AI30" s="65">
        <v>3.5</v>
      </c>
      <c r="AJ30" s="65">
        <v>3.5</v>
      </c>
      <c r="AK30" s="68">
        <v>3.5</v>
      </c>
      <c r="AL30" s="67">
        <v>4</v>
      </c>
      <c r="AM30" s="68">
        <v>5</v>
      </c>
      <c r="AN30" s="65">
        <v>4</v>
      </c>
      <c r="AO30" s="65">
        <v>4</v>
      </c>
      <c r="AP30" s="69">
        <v>4</v>
      </c>
      <c r="AQ30" s="68">
        <v>4.5</v>
      </c>
      <c r="AR30" s="68">
        <v>4.5</v>
      </c>
      <c r="AS30" s="65">
        <v>4.5</v>
      </c>
      <c r="AT30" s="65">
        <v>4.5</v>
      </c>
      <c r="AU30" s="68">
        <v>4.5</v>
      </c>
      <c r="AV30" s="67">
        <v>5</v>
      </c>
      <c r="AW30" s="68">
        <v>5</v>
      </c>
      <c r="AX30" s="65">
        <v>5</v>
      </c>
      <c r="AY30" s="65">
        <v>5</v>
      </c>
      <c r="AZ30" s="69">
        <v>5</v>
      </c>
      <c r="BA30" s="68">
        <v>5.5</v>
      </c>
      <c r="BB30" s="68">
        <v>5.5</v>
      </c>
      <c r="BC30" s="65">
        <v>5.5</v>
      </c>
      <c r="BD30" s="65">
        <v>5.5</v>
      </c>
      <c r="BE30" s="68">
        <v>5.5</v>
      </c>
      <c r="BF30" s="67">
        <v>6</v>
      </c>
      <c r="BG30" s="68">
        <v>6</v>
      </c>
      <c r="BH30" s="65">
        <v>6</v>
      </c>
      <c r="BI30" s="65">
        <v>6</v>
      </c>
      <c r="BJ30" s="69">
        <v>6</v>
      </c>
    </row>
    <row r="31" spans="2:62" ht="18" hidden="1" customHeight="1" x14ac:dyDescent="0.3">
      <c r="C31" s="58">
        <v>1</v>
      </c>
      <c r="D31" s="85" t="s">
        <v>22</v>
      </c>
      <c r="E31" s="88">
        <f>(((5*($H$10*10000))/($E20*(5/384)))^(1/4))/100</f>
        <v>2.6616296710460063</v>
      </c>
      <c r="F31" s="6"/>
      <c r="G31" s="7"/>
      <c r="H31" s="7"/>
      <c r="P31" s="200" t="s">
        <v>3</v>
      </c>
      <c r="Q31" s="201"/>
      <c r="R31" s="70">
        <v>5</v>
      </c>
      <c r="S31" s="71">
        <v>15</v>
      </c>
      <c r="T31" s="71">
        <v>25</v>
      </c>
      <c r="U31" s="73">
        <v>30</v>
      </c>
      <c r="V31" s="72">
        <v>35</v>
      </c>
      <c r="W31" s="70">
        <v>5</v>
      </c>
      <c r="X31" s="71">
        <v>15</v>
      </c>
      <c r="Y31" s="71">
        <v>25</v>
      </c>
      <c r="Z31" s="73">
        <v>30</v>
      </c>
      <c r="AA31" s="72">
        <v>35</v>
      </c>
      <c r="AB31" s="70">
        <v>5</v>
      </c>
      <c r="AC31" s="71">
        <v>15</v>
      </c>
      <c r="AD31" s="71">
        <v>25</v>
      </c>
      <c r="AE31" s="73">
        <v>30</v>
      </c>
      <c r="AF31" s="72">
        <v>35</v>
      </c>
      <c r="AG31" s="74">
        <v>5</v>
      </c>
      <c r="AH31" s="71">
        <v>15</v>
      </c>
      <c r="AI31" s="71">
        <v>25</v>
      </c>
      <c r="AJ31" s="73">
        <v>30</v>
      </c>
      <c r="AK31" s="73">
        <v>35</v>
      </c>
      <c r="AL31" s="70">
        <v>5</v>
      </c>
      <c r="AM31" s="71">
        <v>15</v>
      </c>
      <c r="AN31" s="71">
        <v>25</v>
      </c>
      <c r="AO31" s="73">
        <v>30</v>
      </c>
      <c r="AP31" s="72">
        <v>35</v>
      </c>
      <c r="AQ31" s="74">
        <v>5</v>
      </c>
      <c r="AR31" s="71">
        <v>15</v>
      </c>
      <c r="AS31" s="71">
        <v>25</v>
      </c>
      <c r="AT31" s="73">
        <v>30</v>
      </c>
      <c r="AU31" s="73">
        <v>35</v>
      </c>
      <c r="AV31" s="70">
        <v>5</v>
      </c>
      <c r="AW31" s="71">
        <v>15</v>
      </c>
      <c r="AX31" s="71">
        <v>25</v>
      </c>
      <c r="AY31" s="73">
        <v>30</v>
      </c>
      <c r="AZ31" s="72">
        <v>35</v>
      </c>
      <c r="BA31" s="74">
        <v>5</v>
      </c>
      <c r="BB31" s="71">
        <v>15</v>
      </c>
      <c r="BC31" s="71">
        <v>25</v>
      </c>
      <c r="BD31" s="73">
        <v>30</v>
      </c>
      <c r="BE31" s="73">
        <v>35</v>
      </c>
      <c r="BF31" s="70">
        <v>5</v>
      </c>
      <c r="BG31" s="71">
        <v>15</v>
      </c>
      <c r="BH31" s="71">
        <v>25</v>
      </c>
      <c r="BI31" s="73">
        <v>30</v>
      </c>
      <c r="BJ31" s="72">
        <v>35</v>
      </c>
    </row>
    <row r="32" spans="2:62" ht="18" hidden="1" customHeight="1" x14ac:dyDescent="0.3">
      <c r="C32" s="58"/>
      <c r="D32" s="113" t="s">
        <v>56</v>
      </c>
      <c r="E32" s="60"/>
      <c r="F32" s="6"/>
      <c r="G32" s="7"/>
      <c r="H32" s="7"/>
      <c r="P32" s="180" t="s">
        <v>36</v>
      </c>
      <c r="Q32" s="61">
        <v>45</v>
      </c>
      <c r="R32" s="105">
        <f>(((5*($H$10*10000))/(((((VLOOKUP(R$31,$I$5:$J$15,2))*$Q32)*(R$30+0.035)/2)+((($E$9*(1-0.148))+($E$15/$E$6))*((R$30+0.035)/COS(R$31*PI()/180))/2)+$E$13)*(5/384)))^(1/4))/100</f>
        <v>3.3037902954507121</v>
      </c>
      <c r="S32" s="105">
        <f t="shared" ref="R32:AC36" si="1">(((5*($H$10*10000))/(((((VLOOKUP(S$31,$I$5:$J$15,2))*$Q32)*(S$30+0.035)/2)+((($E$9*(1-0.148))+($E$15/$E$6))*((S$30+0.035)/COS(S$31*PI()/180))/2)+$E$13)*(5/384)))^(1/4))/100</f>
        <v>3.2919839430252842</v>
      </c>
      <c r="T32" s="105">
        <f t="shared" si="1"/>
        <v>3.2671275762266889</v>
      </c>
      <c r="U32" s="105"/>
      <c r="V32" s="105">
        <f t="shared" si="1"/>
        <v>3.2863172694784222</v>
      </c>
      <c r="W32" s="105">
        <f t="shared" si="1"/>
        <v>3.1383512382758449</v>
      </c>
      <c r="X32" s="105">
        <f t="shared" si="1"/>
        <v>3.1269770777633319</v>
      </c>
      <c r="Y32" s="105">
        <f t="shared" si="1"/>
        <v>3.1030399833705746</v>
      </c>
      <c r="Z32" s="105"/>
      <c r="AA32" s="105">
        <f t="shared" si="1"/>
        <v>3.1215188659819257</v>
      </c>
      <c r="AB32" s="105">
        <f>(((5*($H$10*10000))/(((((VLOOKUP(AB$31,$I$5:$J$15,2))*$Q32)*(AB$30)/2)+((($E$9*(1-0.148))+($E$15/$E$6))*((AB$30+0.035)/COS(AB$31*PI()/180))/2)+$E$13)*(5/384)))^(1/4))/100</f>
        <v>3.0116540448566376</v>
      </c>
      <c r="AC32" s="105">
        <f t="shared" si="1"/>
        <v>2.996477348625056</v>
      </c>
      <c r="AD32" s="105">
        <f t="shared" ref="AD32:AP36" si="2">(((5*($H$10*10000))/(((((VLOOKUP(AD$31,$I$5:$J$15,2))*$Q32)*(AD$30+0.035)/2)+((($E$9*(1-0.148))+($E$15/$E$6))*((AD$30+0.035)/COS(AD$31*PI()/180))/2)+$E$13)*(5/384)))^(1/4))/100</f>
        <v>2.9733244724340544</v>
      </c>
      <c r="AE32" s="105"/>
      <c r="AF32" s="105">
        <f t="shared" si="2"/>
        <v>2.9911972192637779</v>
      </c>
      <c r="AG32" s="105">
        <f t="shared" si="2"/>
        <v>2.9000277788084174</v>
      </c>
      <c r="AH32" s="105">
        <f t="shared" si="2"/>
        <v>2.8893429345289929</v>
      </c>
      <c r="AI32" s="105">
        <f t="shared" si="2"/>
        <v>2.8668669481333491</v>
      </c>
      <c r="AJ32" s="105"/>
      <c r="AK32" s="105">
        <f t="shared" si="2"/>
        <v>2.8842166514774892</v>
      </c>
      <c r="AL32" s="105">
        <f t="shared" si="2"/>
        <v>2.8093858190800716</v>
      </c>
      <c r="AM32" s="105">
        <f t="shared" si="2"/>
        <v>2.6531288073421262</v>
      </c>
      <c r="AN32" s="105">
        <f t="shared" si="2"/>
        <v>2.7770963615284576</v>
      </c>
      <c r="AO32" s="105"/>
      <c r="AP32" s="105">
        <f t="shared" si="2"/>
        <v>2.7939889662339299</v>
      </c>
      <c r="AQ32" s="105">
        <f t="shared" ref="AQ32:BB36" si="3">(((5*($H$10*10000))/(((((VLOOKUP(AQ$31,$I$5:$J$15,2))*$Q32)*(AQ$30+0.035)/2)+((($E$9*(1-0.148))+($E$15/$E$6))*((AQ$30+0.035)/COS(AQ$31*PI()/180))/2)+$E$13)*(5/384)))^(1/4))/100</f>
        <v>2.7313447094458962</v>
      </c>
      <c r="AR32" s="105">
        <f t="shared" si="3"/>
        <v>2.7211871310327513</v>
      </c>
      <c r="AS32" s="105">
        <f t="shared" si="3"/>
        <v>2.6998259530953819</v>
      </c>
      <c r="AT32" s="105"/>
      <c r="AU32" s="105">
        <f t="shared" si="3"/>
        <v>2.7163144370414067</v>
      </c>
      <c r="AV32" s="105">
        <f t="shared" si="3"/>
        <v>2.6630651221226374</v>
      </c>
      <c r="AW32" s="105">
        <f t="shared" si="3"/>
        <v>2.6531288073421262</v>
      </c>
      <c r="AX32" s="105">
        <f t="shared" si="3"/>
        <v>2.6322349182831228</v>
      </c>
      <c r="AY32" s="105"/>
      <c r="AZ32" s="105">
        <f t="shared" si="3"/>
        <v>2.6483624720373604</v>
      </c>
      <c r="BA32" s="105">
        <f t="shared" si="3"/>
        <v>2.6025481653267719</v>
      </c>
      <c r="BB32" s="105">
        <f t="shared" si="3"/>
        <v>2.5928113395476071</v>
      </c>
      <c r="BC32" s="105">
        <f t="shared" ref="BC32:BJ36" si="4">(((5*($H$10*10000))/(((((VLOOKUP(BC$31,$I$5:$J$15,2))*$Q32)*(BC$30+0.035)/2)+((($E$9*(1-0.148))+($E$15/$E$6))*((BC$30+0.035)/COS(BC$31*PI()/180))/2)+$E$13)*(5/384)))^(1/4))/100</f>
        <v>2.572338527871096</v>
      </c>
      <c r="BD32" s="105"/>
      <c r="BE32" s="105">
        <f t="shared" si="4"/>
        <v>2.5881408714802037</v>
      </c>
      <c r="BF32" s="105">
        <f t="shared" si="4"/>
        <v>2.5483370986960541</v>
      </c>
      <c r="BG32" s="105">
        <f t="shared" si="4"/>
        <v>2.5387814912801794</v>
      </c>
      <c r="BH32" s="105">
        <f t="shared" si="4"/>
        <v>2.5186910252726893</v>
      </c>
      <c r="BI32" s="105"/>
      <c r="BJ32" s="105">
        <f t="shared" si="4"/>
        <v>2.5341980920362173</v>
      </c>
    </row>
    <row r="33" spans="3:62" ht="18" hidden="1" customHeight="1" x14ac:dyDescent="0.3">
      <c r="C33" s="58"/>
      <c r="D33" s="59"/>
      <c r="E33" s="60"/>
      <c r="F33" s="6"/>
      <c r="G33" s="7"/>
      <c r="H33" s="7"/>
      <c r="P33" s="181"/>
      <c r="Q33" s="62">
        <v>55</v>
      </c>
      <c r="R33" s="106">
        <f t="shared" si="1"/>
        <v>3.223037147837768</v>
      </c>
      <c r="S33" s="106">
        <f t="shared" si="1"/>
        <v>3.2125960899318886</v>
      </c>
      <c r="T33" s="106">
        <f t="shared" si="1"/>
        <v>3.1905573090942472</v>
      </c>
      <c r="U33" s="106"/>
      <c r="V33" s="106">
        <f t="shared" si="1"/>
        <v>3.2200545667700071</v>
      </c>
      <c r="W33" s="106">
        <f t="shared" si="1"/>
        <v>3.0606106076228889</v>
      </c>
      <c r="X33" s="106">
        <f t="shared" si="1"/>
        <v>3.0505684617780822</v>
      </c>
      <c r="Y33" s="106">
        <f t="shared" si="1"/>
        <v>3.0293785137561611</v>
      </c>
      <c r="Z33" s="106"/>
      <c r="AA33" s="106">
        <f t="shared" si="1"/>
        <v>3.0577417654539949</v>
      </c>
      <c r="AB33" s="106">
        <f t="shared" si="1"/>
        <v>2.9323053319976071</v>
      </c>
      <c r="AC33" s="106">
        <f t="shared" si="1"/>
        <v>2.9226006405872993</v>
      </c>
      <c r="AD33" s="106">
        <f t="shared" si="2"/>
        <v>2.9021272662509148</v>
      </c>
      <c r="AE33" s="106"/>
      <c r="AF33" s="106">
        <f t="shared" si="2"/>
        <v>2.9295327522782291</v>
      </c>
      <c r="AG33" s="106">
        <f t="shared" si="2"/>
        <v>2.8270612942437081</v>
      </c>
      <c r="AH33" s="106">
        <f t="shared" si="2"/>
        <v>2.8176463012293493</v>
      </c>
      <c r="AI33" s="106">
        <f t="shared" si="2"/>
        <v>2.7977872692492274</v>
      </c>
      <c r="AJ33" s="106"/>
      <c r="AK33" s="106">
        <f t="shared" si="2"/>
        <v>2.8243713798504069</v>
      </c>
      <c r="AL33" s="106">
        <f t="shared" si="2"/>
        <v>2.7383491130423137</v>
      </c>
      <c r="AM33" s="106">
        <f t="shared" si="2"/>
        <v>2.5865135803857982</v>
      </c>
      <c r="AN33" s="106">
        <f t="shared" si="2"/>
        <v>2.7098618059303177</v>
      </c>
      <c r="AO33" s="106"/>
      <c r="AP33" s="106">
        <f t="shared" si="2"/>
        <v>2.7357311976444652</v>
      </c>
      <c r="AQ33" s="106">
        <f t="shared" si="3"/>
        <v>2.6620130800031871</v>
      </c>
      <c r="AR33" s="106">
        <f t="shared" si="3"/>
        <v>2.6530727829755336</v>
      </c>
      <c r="AS33" s="106">
        <f t="shared" si="3"/>
        <v>2.6342191317072543</v>
      </c>
      <c r="AT33" s="106"/>
      <c r="AU33" s="106">
        <f t="shared" si="3"/>
        <v>2.6594586598416061</v>
      </c>
      <c r="AV33" s="106">
        <f t="shared" si="3"/>
        <v>2.5952556246113483</v>
      </c>
      <c r="AW33" s="106">
        <f t="shared" si="3"/>
        <v>2.5865135803857982</v>
      </c>
      <c r="AX33" s="106">
        <f t="shared" si="3"/>
        <v>2.5680794373170328</v>
      </c>
      <c r="AY33" s="106"/>
      <c r="AZ33" s="106">
        <f t="shared" si="3"/>
        <v>2.5927578044251622</v>
      </c>
      <c r="BA33" s="106">
        <f t="shared" si="3"/>
        <v>2.5361096493167055</v>
      </c>
      <c r="BB33" s="106">
        <f t="shared" si="3"/>
        <v>2.5275459464879204</v>
      </c>
      <c r="BC33" s="106">
        <f t="shared" si="4"/>
        <v>2.5094890174064002</v>
      </c>
      <c r="BD33" s="106"/>
      <c r="BE33" s="106">
        <f t="shared" si="4"/>
        <v>2.5336627495793622</v>
      </c>
      <c r="BF33" s="106">
        <f t="shared" si="4"/>
        <v>2.4831429985350013</v>
      </c>
      <c r="BG33" s="106">
        <f t="shared" si="4"/>
        <v>2.4747410073074185</v>
      </c>
      <c r="BH33" s="106">
        <f t="shared" si="4"/>
        <v>2.4570259991561594</v>
      </c>
      <c r="BI33" s="106"/>
      <c r="BJ33" s="106">
        <f t="shared" si="4"/>
        <v>2.4807422748053773</v>
      </c>
    </row>
    <row r="34" spans="3:62" ht="18" hidden="1" customHeight="1" x14ac:dyDescent="0.3">
      <c r="C34" s="58"/>
      <c r="D34" s="59"/>
      <c r="E34" s="60"/>
      <c r="F34" s="6"/>
      <c r="G34" s="7"/>
      <c r="H34" s="7"/>
      <c r="P34" s="181"/>
      <c r="Q34" s="62">
        <v>65</v>
      </c>
      <c r="R34" s="106">
        <f t="shared" si="1"/>
        <v>3.1512785618921533</v>
      </c>
      <c r="S34" s="106">
        <f t="shared" si="1"/>
        <v>3.1419427085541418</v>
      </c>
      <c r="T34" s="106">
        <f t="shared" si="1"/>
        <v>3.1221944650135858</v>
      </c>
      <c r="U34" s="106"/>
      <c r="V34" s="106">
        <f t="shared" si="1"/>
        <v>3.1599757813455303</v>
      </c>
      <c r="W34" s="106">
        <f t="shared" si="1"/>
        <v>2.9916350137013183</v>
      </c>
      <c r="X34" s="106">
        <f t="shared" si="1"/>
        <v>2.9826681876119641</v>
      </c>
      <c r="Y34" s="106">
        <f t="shared" si="1"/>
        <v>2.9637056578697742</v>
      </c>
      <c r="Z34" s="106"/>
      <c r="AA34" s="106">
        <f t="shared" si="1"/>
        <v>2.9999898615060472</v>
      </c>
      <c r="AB34" s="106">
        <f t="shared" si="1"/>
        <v>2.8656749375527824</v>
      </c>
      <c r="AC34" s="106">
        <f t="shared" si="1"/>
        <v>2.8570175838305416</v>
      </c>
      <c r="AD34" s="106">
        <f t="shared" si="2"/>
        <v>2.8387128777973976</v>
      </c>
      <c r="AE34" s="106"/>
      <c r="AF34" s="106">
        <f t="shared" si="2"/>
        <v>2.873742366418786</v>
      </c>
      <c r="AG34" s="106">
        <f t="shared" si="2"/>
        <v>2.7624392089485412</v>
      </c>
      <c r="AH34" s="106">
        <f t="shared" si="2"/>
        <v>2.7540460379151837</v>
      </c>
      <c r="AI34" s="106">
        <f t="shared" si="2"/>
        <v>2.7363022812553708</v>
      </c>
      <c r="AJ34" s="106"/>
      <c r="AK34" s="106">
        <f t="shared" si="2"/>
        <v>2.7702611140195454</v>
      </c>
      <c r="AL34" s="106">
        <f t="shared" si="2"/>
        <v>2.6754727727477534</v>
      </c>
      <c r="AM34" s="106">
        <f t="shared" si="2"/>
        <v>2.5275019837616166</v>
      </c>
      <c r="AN34" s="106">
        <f t="shared" si="2"/>
        <v>2.6500511412402794</v>
      </c>
      <c r="AO34" s="106"/>
      <c r="AP34" s="106">
        <f t="shared" si="2"/>
        <v>2.6830816242019893</v>
      </c>
      <c r="AQ34" s="106">
        <f t="shared" si="3"/>
        <v>2.60067405632046</v>
      </c>
      <c r="AR34" s="106">
        <f t="shared" si="3"/>
        <v>2.5927114658874859</v>
      </c>
      <c r="AS34" s="106">
        <f t="shared" si="3"/>
        <v>2.5758810409965904</v>
      </c>
      <c r="AT34" s="106"/>
      <c r="AU34" s="106">
        <f t="shared" si="3"/>
        <v>2.6080955332714448</v>
      </c>
      <c r="AV34" s="106">
        <f t="shared" si="3"/>
        <v>2.5352854344739204</v>
      </c>
      <c r="AW34" s="106">
        <f t="shared" si="3"/>
        <v>2.5275019837616166</v>
      </c>
      <c r="AX34" s="106">
        <f t="shared" si="3"/>
        <v>2.511051262840486</v>
      </c>
      <c r="AY34" s="106"/>
      <c r="AZ34" s="106">
        <f t="shared" si="3"/>
        <v>2.542540238801632</v>
      </c>
      <c r="BA34" s="106">
        <f t="shared" si="3"/>
        <v>2.4773698374267261</v>
      </c>
      <c r="BB34" s="106">
        <f t="shared" si="3"/>
        <v>2.4697472434064665</v>
      </c>
      <c r="BC34" s="106">
        <f t="shared" si="4"/>
        <v>2.453637354892892</v>
      </c>
      <c r="BD34" s="106"/>
      <c r="BE34" s="106">
        <f t="shared" si="4"/>
        <v>2.4844749468632887</v>
      </c>
      <c r="BF34" s="106">
        <f t="shared" si="4"/>
        <v>2.4255181144213807</v>
      </c>
      <c r="BG34" s="106">
        <f t="shared" si="4"/>
        <v>2.4180411627751748</v>
      </c>
      <c r="BH34" s="106">
        <f t="shared" si="4"/>
        <v>2.4022397818751764</v>
      </c>
      <c r="BI34" s="106"/>
      <c r="BJ34" s="106">
        <f t="shared" si="4"/>
        <v>2.4324876632609111</v>
      </c>
    </row>
    <row r="35" spans="3:62" ht="20.100000000000001" hidden="1" customHeight="1" x14ac:dyDescent="0.3">
      <c r="C35" s="58"/>
      <c r="D35" s="59"/>
      <c r="E35" s="60"/>
      <c r="F35" s="6"/>
      <c r="G35" s="7"/>
      <c r="H35" s="7"/>
      <c r="P35" s="181"/>
      <c r="Q35" s="62">
        <v>90</v>
      </c>
      <c r="R35" s="106">
        <f t="shared" si="1"/>
        <v>3.0013344894947886</v>
      </c>
      <c r="S35" s="106">
        <f t="shared" si="1"/>
        <v>2.9940085934657201</v>
      </c>
      <c r="T35" s="106">
        <f t="shared" si="1"/>
        <v>2.9784491361830465</v>
      </c>
      <c r="U35" s="106"/>
      <c r="V35" s="106">
        <f t="shared" si="1"/>
        <v>3.0309772850598673</v>
      </c>
      <c r="W35" s="106">
        <f t="shared" si="1"/>
        <v>2.8477980644564784</v>
      </c>
      <c r="X35" s="106">
        <f t="shared" si="1"/>
        <v>2.8407799149781012</v>
      </c>
      <c r="Y35" s="106">
        <f t="shared" si="1"/>
        <v>2.8258768082137227</v>
      </c>
      <c r="Z35" s="106"/>
      <c r="AA35" s="106">
        <f t="shared" si="1"/>
        <v>2.8762041730191412</v>
      </c>
      <c r="AB35" s="106">
        <f t="shared" si="1"/>
        <v>2.7269208540119045</v>
      </c>
      <c r="AC35" s="106">
        <f t="shared" si="1"/>
        <v>2.7201568698100016</v>
      </c>
      <c r="AD35" s="106">
        <f t="shared" si="2"/>
        <v>2.7057952764980184</v>
      </c>
      <c r="AE35" s="106"/>
      <c r="AF35" s="106">
        <f t="shared" si="2"/>
        <v>2.7543038404653739</v>
      </c>
      <c r="AG35" s="106">
        <f t="shared" si="2"/>
        <v>2.6280027081219712</v>
      </c>
      <c r="AH35" s="106">
        <f t="shared" si="2"/>
        <v>2.6214535268484855</v>
      </c>
      <c r="AI35" s="106">
        <f t="shared" si="2"/>
        <v>2.607549270035566</v>
      </c>
      <c r="AJ35" s="106"/>
      <c r="AK35" s="106">
        <f t="shared" si="2"/>
        <v>2.6545200424123045</v>
      </c>
      <c r="AL35" s="106">
        <f t="shared" si="2"/>
        <v>2.5447679940399173</v>
      </c>
      <c r="AM35" s="106">
        <f t="shared" si="2"/>
        <v>2.4046977966131116</v>
      </c>
      <c r="AN35" s="106">
        <f t="shared" si="2"/>
        <v>2.5248932055796338</v>
      </c>
      <c r="AO35" s="106"/>
      <c r="AP35" s="106">
        <f t="shared" si="2"/>
        <v>2.5705392342858242</v>
      </c>
      <c r="AQ35" s="106">
        <f t="shared" si="3"/>
        <v>2.4732415198429205</v>
      </c>
      <c r="AR35" s="106">
        <f t="shared" si="3"/>
        <v>2.4670390974781236</v>
      </c>
      <c r="AS35" s="106">
        <f t="shared" si="3"/>
        <v>2.4538726391561916</v>
      </c>
      <c r="AT35" s="106"/>
      <c r="AU35" s="106">
        <f t="shared" si="3"/>
        <v>2.4983599019078695</v>
      </c>
      <c r="AV35" s="106">
        <f t="shared" si="3"/>
        <v>2.4107569499460939</v>
      </c>
      <c r="AW35" s="106">
        <f t="shared" si="3"/>
        <v>2.4046977966131116</v>
      </c>
      <c r="AX35" s="106">
        <f t="shared" si="3"/>
        <v>2.3918360259033959</v>
      </c>
      <c r="AY35" s="106"/>
      <c r="AZ35" s="106">
        <f t="shared" si="3"/>
        <v>2.4352968755893327</v>
      </c>
      <c r="BA35" s="106">
        <f t="shared" si="3"/>
        <v>2.3554448312354572</v>
      </c>
      <c r="BB35" s="106">
        <f t="shared" si="3"/>
        <v>2.3495139033314274</v>
      </c>
      <c r="BC35" s="106">
        <f t="shared" si="4"/>
        <v>2.3369247654511009</v>
      </c>
      <c r="BD35" s="106"/>
      <c r="BE35" s="106">
        <f t="shared" si="4"/>
        <v>2.3794668458908812</v>
      </c>
      <c r="BF35" s="106">
        <f t="shared" si="4"/>
        <v>2.3059472530312251</v>
      </c>
      <c r="BG35" s="106">
        <f t="shared" si="4"/>
        <v>2.3001321117087112</v>
      </c>
      <c r="BH35" s="106">
        <f t="shared" si="4"/>
        <v>2.2877891135160406</v>
      </c>
      <c r="BI35" s="106"/>
      <c r="BJ35" s="106">
        <f t="shared" si="4"/>
        <v>2.3295014547319357</v>
      </c>
    </row>
    <row r="36" spans="3:62" ht="18" hidden="1" customHeight="1" x14ac:dyDescent="0.25">
      <c r="C36" s="58"/>
      <c r="D36" s="58"/>
      <c r="E36" s="87"/>
      <c r="F36" s="8"/>
      <c r="G36" s="7"/>
      <c r="H36" s="7"/>
      <c r="P36" s="182"/>
      <c r="Q36" s="108">
        <v>140</v>
      </c>
      <c r="R36" s="107">
        <f>(((5*($H$10*10000))/(((((VLOOKUP(R$31,$I$5:$J$15,2))*$Q36)*(R$30+0.035)/2)+((($E$9*(1-0.148))+($E$15/$E$6))*((R$30+0.035)/COS(R$31*PI()/180))/2)+$E$13)*(5/384)))^(1/4))/100</f>
        <v>2.7821629521229356</v>
      </c>
      <c r="S36" s="107">
        <f t="shared" si="1"/>
        <v>2.7771407519516145</v>
      </c>
      <c r="T36" s="107">
        <f t="shared" si="1"/>
        <v>2.766421113635781</v>
      </c>
      <c r="U36" s="107"/>
      <c r="V36" s="107">
        <f t="shared" si="1"/>
        <v>2.8346775557149959</v>
      </c>
      <c r="W36" s="107">
        <f t="shared" si="1"/>
        <v>2.6381661172843245</v>
      </c>
      <c r="X36" s="107">
        <f t="shared" si="1"/>
        <v>2.6333699815341611</v>
      </c>
      <c r="Y36" s="107">
        <f t="shared" si="1"/>
        <v>2.6231338933338417</v>
      </c>
      <c r="Z36" s="107"/>
      <c r="AA36" s="107">
        <f t="shared" si="1"/>
        <v>2.6883357318111996</v>
      </c>
      <c r="AB36" s="107">
        <f t="shared" si="1"/>
        <v>2.5250985597155911</v>
      </c>
      <c r="AC36" s="107">
        <f t="shared" si="1"/>
        <v>2.5204859820241321</v>
      </c>
      <c r="AD36" s="107">
        <f t="shared" si="2"/>
        <v>2.5106423200501995</v>
      </c>
      <c r="AE36" s="107"/>
      <c r="AF36" s="107">
        <f t="shared" si="2"/>
        <v>2.573360390047335</v>
      </c>
      <c r="AG36" s="107">
        <f t="shared" si="2"/>
        <v>2.4327422034303443</v>
      </c>
      <c r="AH36" s="107">
        <f t="shared" si="2"/>
        <v>2.4282830097523931</v>
      </c>
      <c r="AI36" s="107">
        <f t="shared" si="2"/>
        <v>2.4187671514781934</v>
      </c>
      <c r="AJ36" s="107"/>
      <c r="AK36" s="107">
        <f t="shared" si="2"/>
        <v>2.4794077722262897</v>
      </c>
      <c r="AL36" s="107">
        <f t="shared" si="2"/>
        <v>2.3551350083922067</v>
      </c>
      <c r="AM36" s="107">
        <f t="shared" si="2"/>
        <v>2.2262504153267133</v>
      </c>
      <c r="AN36" s="107">
        <f t="shared" si="2"/>
        <v>2.341570940748257</v>
      </c>
      <c r="AO36" s="107"/>
      <c r="AP36" s="107">
        <f t="shared" si="2"/>
        <v>2.4004356905396866</v>
      </c>
      <c r="AQ36" s="107">
        <f t="shared" si="3"/>
        <v>2.2885145307326926</v>
      </c>
      <c r="AR36" s="107">
        <f t="shared" si="3"/>
        <v>2.284300255647381</v>
      </c>
      <c r="AS36" s="107">
        <f t="shared" si="3"/>
        <v>2.2753076472976836</v>
      </c>
      <c r="AT36" s="107"/>
      <c r="AU36" s="107">
        <f t="shared" si="3"/>
        <v>2.3326280053266979</v>
      </c>
      <c r="AV36" s="107">
        <f t="shared" si="3"/>
        <v>2.2303643032163496</v>
      </c>
      <c r="AW36" s="107">
        <f t="shared" si="3"/>
        <v>2.2262504153267133</v>
      </c>
      <c r="AX36" s="107">
        <f t="shared" si="3"/>
        <v>2.2174722235040805</v>
      </c>
      <c r="AY36" s="107"/>
      <c r="AZ36" s="107">
        <f t="shared" si="3"/>
        <v>2.2734307511068241</v>
      </c>
      <c r="BA36" s="107">
        <f t="shared" si="3"/>
        <v>2.1789238952468963</v>
      </c>
      <c r="BB36" s="107">
        <f t="shared" si="3"/>
        <v>2.1748995132591378</v>
      </c>
      <c r="BC36" s="107">
        <f t="shared" si="4"/>
        <v>2.1663124741183006</v>
      </c>
      <c r="BD36" s="107"/>
      <c r="BE36" s="107">
        <f t="shared" si="4"/>
        <v>2.2210563927736744</v>
      </c>
      <c r="BF36" s="107">
        <f t="shared" si="4"/>
        <v>2.1329168975427271</v>
      </c>
      <c r="BG36" s="107">
        <f t="shared" si="4"/>
        <v>2.1289730877096171</v>
      </c>
      <c r="BH36" s="107">
        <f t="shared" si="4"/>
        <v>2.1205581053013312</v>
      </c>
      <c r="BI36" s="107"/>
      <c r="BJ36" s="107">
        <f t="shared" si="4"/>
        <v>2.1742083578607923</v>
      </c>
    </row>
    <row r="37" spans="3:62" ht="18" customHeight="1" thickTop="1" thickBot="1" x14ac:dyDescent="0.35">
      <c r="C37" s="58">
        <v>2</v>
      </c>
      <c r="D37" s="161" t="s">
        <v>62</v>
      </c>
      <c r="E37" s="162">
        <f>1.03*((((5*($H$10*10000))/($E22*(5/384)))^(1/4))/100)</f>
        <v>2.7292836845076982</v>
      </c>
      <c r="F37" s="8"/>
      <c r="G37" s="7"/>
      <c r="H37" s="7"/>
      <c r="P37" s="75" t="s">
        <v>39</v>
      </c>
      <c r="Q37" s="122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</row>
    <row r="38" spans="3:62" ht="18" customHeight="1" thickTop="1" x14ac:dyDescent="0.25">
      <c r="C38" s="58"/>
      <c r="D38" s="59"/>
      <c r="E38" s="60"/>
      <c r="F38" s="8"/>
      <c r="G38" s="7"/>
      <c r="H38" s="7"/>
      <c r="P38" s="178" t="s">
        <v>36</v>
      </c>
      <c r="Q38" s="148">
        <v>45</v>
      </c>
      <c r="R38" s="149">
        <f>1.03*((((5*($H$10*10000))/(((((VLOOKUP(R$31,$I$5:$J$15,2))*$Q38)*(R$30+0.035)/2)+((($E$9*(1-0.148))+($E$16/$E$6))*((R$30+0.035)/COS(R$31*PI()/180))/2)+$E$13)*(5/384)))^(1/4))/100)</f>
        <v>3.3885384765190492</v>
      </c>
      <c r="S38" s="149">
        <f t="shared" ref="S38:V38" si="5">1.03*((((5*($H$10*10000))/(((((VLOOKUP(S$31,$I$5:$J$15,2))*$Q38)*(S$30+0.035)/2)+((($E$9*(1-0.148))+($E$16/$E$6))*((S$30+0.035)/COS(S$31*PI()/180))/2)+$E$13)*(5/384)))^(1/4))/100)</f>
        <v>3.3761931555520439</v>
      </c>
      <c r="T38" s="149">
        <f t="shared" si="5"/>
        <v>3.3502160498755429</v>
      </c>
      <c r="U38" s="149">
        <f t="shared" si="5"/>
        <v>3.3312834779142952</v>
      </c>
      <c r="V38" s="149">
        <f t="shared" si="5"/>
        <v>3.3679275716292492</v>
      </c>
      <c r="W38" s="149">
        <f t="shared" ref="W38:BF42" si="6">1.03*((((5*($H$10*10000))/(((((VLOOKUP(W$31,$I$5:$J$15,2))*$Q38)*(W$30+0.035)/2)+((($E$9*(1-0.148))+($E$16/$E$6))*((W$30+0.035)/COS(W$31*PI()/180))/2)+$E$13)*(5/384)))^(1/4))/100)</f>
        <v>3.2186624407903168</v>
      </c>
      <c r="X38" s="151">
        <f t="shared" si="6"/>
        <v>3.2067726130360739</v>
      </c>
      <c r="Y38" s="153">
        <f t="shared" si="6"/>
        <v>3.1817637552483871</v>
      </c>
      <c r="Z38" s="154">
        <f t="shared" si="6"/>
        <v>3.1635450792192463</v>
      </c>
      <c r="AA38" s="155">
        <f t="shared" si="6"/>
        <v>3.1988136818340802</v>
      </c>
      <c r="AB38" s="152">
        <f t="shared" si="6"/>
        <v>3.0843169637153633</v>
      </c>
      <c r="AC38" s="149">
        <f t="shared" si="6"/>
        <v>3.0728159503925458</v>
      </c>
      <c r="AD38" s="149">
        <f t="shared" si="6"/>
        <v>3.0486314169902751</v>
      </c>
      <c r="AE38" s="149">
        <f t="shared" si="6"/>
        <v>3.0310187010379228</v>
      </c>
      <c r="AF38" s="149">
        <f t="shared" si="6"/>
        <v>3.0651184062983088</v>
      </c>
      <c r="AG38" s="149">
        <f t="shared" si="6"/>
        <v>2.9740283472338342</v>
      </c>
      <c r="AH38" s="151">
        <f t="shared" si="6"/>
        <v>2.962863067447008</v>
      </c>
      <c r="AI38" s="153">
        <f t="shared" si="6"/>
        <v>2.9393891165773649</v>
      </c>
      <c r="AJ38" s="154">
        <f t="shared" si="6"/>
        <v>2.9222977434812853</v>
      </c>
      <c r="AK38" s="155">
        <f t="shared" si="6"/>
        <v>2.9553910186805936</v>
      </c>
      <c r="AL38" s="152">
        <f t="shared" si="6"/>
        <v>2.88100757222796</v>
      </c>
      <c r="AM38" s="149">
        <f t="shared" si="6"/>
        <v>2.7204875873840177</v>
      </c>
      <c r="AN38" s="149">
        <f t="shared" si="6"/>
        <v>2.8472824227985476</v>
      </c>
      <c r="AO38" s="149">
        <f t="shared" si="6"/>
        <v>2.8306457190363821</v>
      </c>
      <c r="AP38" s="149">
        <f t="shared" si="6"/>
        <v>2.8628608110739218</v>
      </c>
      <c r="AQ38" s="149">
        <f t="shared" si="6"/>
        <v>2.800926504333527</v>
      </c>
      <c r="AR38" s="151">
        <f t="shared" si="6"/>
        <v>2.7903143679323548</v>
      </c>
      <c r="AS38" s="153">
        <f t="shared" si="6"/>
        <v>2.7680092874735496</v>
      </c>
      <c r="AT38" s="154">
        <f t="shared" si="6"/>
        <v>2.7517739415678593</v>
      </c>
      <c r="AU38" s="155">
        <f t="shared" si="6"/>
        <v>2.783213517481836</v>
      </c>
      <c r="AV38" s="152">
        <f t="shared" si="6"/>
        <v>2.7308678042082009</v>
      </c>
      <c r="AW38" s="149">
        <f t="shared" si="6"/>
        <v>2.7204875873840177</v>
      </c>
      <c r="AX38" s="149">
        <f t="shared" si="6"/>
        <v>2.6986720300651914</v>
      </c>
      <c r="AY38" s="149">
        <f t="shared" si="6"/>
        <v>2.6827947242944887</v>
      </c>
      <c r="AZ38" s="149">
        <f t="shared" si="6"/>
        <v>2.7135422757156906</v>
      </c>
      <c r="BA38" s="149">
        <f t="shared" si="6"/>
        <v>2.6687781064308336</v>
      </c>
      <c r="BB38" s="151">
        <f t="shared" ref="BB38:BE42" si="7">1.03*((((5*($H$10*10000))/(((((VLOOKUP(BB$31,$I$5:$J$15,2))*$Q38)*(BB$30+0.035)/2)+((($E$9*(1-0.148))+($E$16/$E$6))*((BB$30+0.035)/COS(BB$31*PI()/180))/2)+$E$13)*(5/384)))^(1/4))/100)</f>
        <v>2.6586068998804571</v>
      </c>
      <c r="BC38" s="153">
        <f t="shared" si="7"/>
        <v>2.6372322749166033</v>
      </c>
      <c r="BD38" s="154">
        <f t="shared" si="7"/>
        <v>2.6216772732978804</v>
      </c>
      <c r="BE38" s="155">
        <f t="shared" si="7"/>
        <v>2.6518017222148771</v>
      </c>
      <c r="BF38" s="152">
        <f t="shared" si="6"/>
        <v>2.61316123544829</v>
      </c>
      <c r="BG38" s="149">
        <f t="shared" ref="BG38:BJ42" si="8">1.03*((((5*($H$10*10000))/(((((VLOOKUP(BG$31,$I$5:$J$15,2))*$Q38)*(BG$30+0.035)/2)+((($E$9*(1-0.148))+($E$16/$E$6))*((BG$30+0.035)/COS(BG$31*PI()/180))/2)+$E$13)*(5/384)))^(1/4))/100)</f>
        <v>2.6031798330036851</v>
      </c>
      <c r="BH38" s="149">
        <f t="shared" si="8"/>
        <v>2.582205449121616</v>
      </c>
      <c r="BI38" s="149">
        <f t="shared" si="8"/>
        <v>2.566942862944491</v>
      </c>
      <c r="BJ38" s="149">
        <f t="shared" si="8"/>
        <v>2.5965018824060255</v>
      </c>
    </row>
    <row r="39" spans="3:62" ht="18" customHeight="1" x14ac:dyDescent="0.25">
      <c r="C39" s="58"/>
      <c r="D39" s="59"/>
      <c r="E39" s="60"/>
      <c r="F39" s="8"/>
      <c r="G39" s="7"/>
      <c r="H39" s="7"/>
      <c r="P39" s="178"/>
      <c r="Q39" s="148">
        <v>55</v>
      </c>
      <c r="R39" s="149">
        <f t="shared" ref="R39:AK42" si="9">1.03*((((5*($H$10*10000))/(((((VLOOKUP(R$31,$I$5:$J$15,2))*$Q39)*(R$30+0.035)/2)+((($E$9*(1-0.148))+($E$16/$E$6))*((R$30+0.035)/COS(R$31*PI()/180))/2)+$E$13)*(5/384)))^(1/4))/100)</f>
        <v>3.3070220466820373</v>
      </c>
      <c r="S39" s="149">
        <f t="shared" si="9"/>
        <v>3.29608269139267</v>
      </c>
      <c r="T39" s="149">
        <f t="shared" si="9"/>
        <v>3.2730043284117283</v>
      </c>
      <c r="U39" s="149">
        <f t="shared" si="9"/>
        <v>3.2561340515481119</v>
      </c>
      <c r="V39" s="149">
        <f t="shared" si="9"/>
        <v>3.3013061236873371</v>
      </c>
      <c r="W39" s="149">
        <f t="shared" si="9"/>
        <v>3.1402083959660501</v>
      </c>
      <c r="X39" s="151">
        <f t="shared" si="9"/>
        <v>3.1296895869956827</v>
      </c>
      <c r="Y39" s="156">
        <f t="shared" si="9"/>
        <v>3.1075056060208865</v>
      </c>
      <c r="Z39" s="149">
        <f t="shared" si="9"/>
        <v>3.0912951796382822</v>
      </c>
      <c r="AA39" s="157">
        <f t="shared" si="9"/>
        <v>3.1347119375077632</v>
      </c>
      <c r="AB39" s="152">
        <f t="shared" si="9"/>
        <v>3.0084647713057477</v>
      </c>
      <c r="AC39" s="149">
        <f t="shared" si="9"/>
        <v>2.99830115259704</v>
      </c>
      <c r="AD39" s="149">
        <f t="shared" si="9"/>
        <v>2.9768710036646056</v>
      </c>
      <c r="AE39" s="149">
        <f t="shared" si="9"/>
        <v>2.9612154258303787</v>
      </c>
      <c r="AF39" s="149">
        <f t="shared" si="9"/>
        <v>3.0031537305624001</v>
      </c>
      <c r="AG39" s="149">
        <f t="shared" si="9"/>
        <v>2.9004160567117432</v>
      </c>
      <c r="AH39" s="151">
        <f t="shared" si="9"/>
        <v>2.8905570489658783</v>
      </c>
      <c r="AI39" s="156">
        <f t="shared" si="9"/>
        <v>2.8697725232184692</v>
      </c>
      <c r="AJ39" s="149">
        <f t="shared" si="9"/>
        <v>2.8545914224916289</v>
      </c>
      <c r="AK39" s="157">
        <f t="shared" si="9"/>
        <v>2.8952640631659632</v>
      </c>
      <c r="AL39" s="152">
        <f t="shared" si="6"/>
        <v>2.8093495684146865</v>
      </c>
      <c r="AM39" s="149">
        <f t="shared" si="6"/>
        <v>2.6533230605448699</v>
      </c>
      <c r="AN39" s="149">
        <f t="shared" si="6"/>
        <v>2.7795323562143874</v>
      </c>
      <c r="AO39" s="149">
        <f t="shared" si="6"/>
        <v>2.7647632925554748</v>
      </c>
      <c r="AP39" s="149">
        <f t="shared" si="6"/>
        <v>2.8043359902411424</v>
      </c>
      <c r="AQ39" s="149">
        <f t="shared" si="6"/>
        <v>2.7309941912715585</v>
      </c>
      <c r="AR39" s="151">
        <f t="shared" si="6"/>
        <v>2.7216338304240328</v>
      </c>
      <c r="AS39" s="156">
        <f t="shared" si="6"/>
        <v>2.7019048527939047</v>
      </c>
      <c r="AT39" s="149">
        <f t="shared" si="6"/>
        <v>2.6874983658625591</v>
      </c>
      <c r="AU39" s="157">
        <f t="shared" si="6"/>
        <v>2.7261026085222886</v>
      </c>
      <c r="AV39" s="152">
        <f t="shared" si="6"/>
        <v>2.6624753106649348</v>
      </c>
      <c r="AW39" s="149">
        <f t="shared" si="6"/>
        <v>2.6533230605448699</v>
      </c>
      <c r="AX39" s="149">
        <f t="shared" si="6"/>
        <v>2.6340342176353091</v>
      </c>
      <c r="AY39" s="149">
        <f t="shared" si="6"/>
        <v>2.6199503874925747</v>
      </c>
      <c r="AZ39" s="149">
        <f t="shared" ref="AW39:AZ42" si="10">1.03*((((5*($H$10*10000))/(((((VLOOKUP(AZ$31,$I$5:$J$15,2))*$Q39)*(AZ$30+0.035)/2)+((($E$9*(1-0.148))+($E$16/$E$6))*((AZ$30+0.035)/COS(AZ$31*PI()/180))/2)+$E$13)*(5/384)))^(1/4))/100)</f>
        <v>2.6576924259151169</v>
      </c>
      <c r="BA39" s="149">
        <f t="shared" si="6"/>
        <v>2.6017720144300758</v>
      </c>
      <c r="BB39" s="151">
        <f t="shared" si="7"/>
        <v>2.592806912172267</v>
      </c>
      <c r="BC39" s="156">
        <f t="shared" si="7"/>
        <v>2.5739137004373105</v>
      </c>
      <c r="BD39" s="149">
        <f t="shared" si="7"/>
        <v>2.5601197598361116</v>
      </c>
      <c r="BE39" s="157">
        <f t="shared" si="7"/>
        <v>2.5970868850874793</v>
      </c>
      <c r="BF39" s="152">
        <f t="shared" si="6"/>
        <v>2.5474131783808551</v>
      </c>
      <c r="BG39" s="149">
        <f t="shared" si="8"/>
        <v>2.538617727683226</v>
      </c>
      <c r="BH39" s="149">
        <f t="shared" si="8"/>
        <v>2.5200830350554644</v>
      </c>
      <c r="BI39" s="149">
        <f t="shared" si="8"/>
        <v>2.5065516859077528</v>
      </c>
      <c r="BJ39" s="149">
        <f t="shared" si="8"/>
        <v>2.5428166701652253</v>
      </c>
    </row>
    <row r="40" spans="3:62" ht="18" customHeight="1" x14ac:dyDescent="0.25">
      <c r="C40" s="58"/>
      <c r="D40" s="59"/>
      <c r="E40" s="60"/>
      <c r="F40" s="8"/>
      <c r="G40" s="7"/>
      <c r="H40" s="7"/>
      <c r="P40" s="178"/>
      <c r="Q40" s="148">
        <v>65</v>
      </c>
      <c r="R40" s="149">
        <f t="shared" si="9"/>
        <v>3.2344542488822334</v>
      </c>
      <c r="S40" s="149">
        <f t="shared" si="9"/>
        <v>3.2246567437798634</v>
      </c>
      <c r="T40" s="149">
        <f t="shared" si="9"/>
        <v>3.2039426472798103</v>
      </c>
      <c r="U40" s="149">
        <f t="shared" si="9"/>
        <v>3.1887627597301416</v>
      </c>
      <c r="V40" s="149">
        <f t="shared" si="9"/>
        <v>3.2407928248127473</v>
      </c>
      <c r="W40" s="149">
        <f t="shared" si="6"/>
        <v>3.0704707097436139</v>
      </c>
      <c r="X40" s="151">
        <f t="shared" si="6"/>
        <v>3.0610624220030749</v>
      </c>
      <c r="Y40" s="156">
        <f t="shared" si="6"/>
        <v>3.041176611613404</v>
      </c>
      <c r="Z40" s="149">
        <f t="shared" si="6"/>
        <v>3.0266082986744096</v>
      </c>
      <c r="AA40" s="157">
        <f t="shared" si="6"/>
        <v>3.0765583616603802</v>
      </c>
      <c r="AB40" s="152">
        <f t="shared" si="6"/>
        <v>2.9411085980226601</v>
      </c>
      <c r="AC40" s="149">
        <f t="shared" si="6"/>
        <v>2.932026300452812</v>
      </c>
      <c r="AD40" s="149">
        <f t="shared" si="6"/>
        <v>2.9128330766776624</v>
      </c>
      <c r="AE40" s="149">
        <f t="shared" si="6"/>
        <v>2.8987751726226478</v>
      </c>
      <c r="AF40" s="149">
        <f t="shared" si="6"/>
        <v>2.9469859003569994</v>
      </c>
      <c r="AG40" s="149">
        <f t="shared" si="6"/>
        <v>2.8350974060006719</v>
      </c>
      <c r="AH40" s="151">
        <f t="shared" si="6"/>
        <v>2.8262931614940614</v>
      </c>
      <c r="AI40" s="156">
        <f t="shared" si="6"/>
        <v>2.807690041185527</v>
      </c>
      <c r="AJ40" s="149">
        <f t="shared" si="6"/>
        <v>2.794066480075549</v>
      </c>
      <c r="AK40" s="157">
        <f t="shared" si="6"/>
        <v>2.8407951865111802</v>
      </c>
      <c r="AL40" s="152">
        <f t="shared" si="6"/>
        <v>2.7458009065377258</v>
      </c>
      <c r="AM40" s="149">
        <f t="shared" si="6"/>
        <v>2.5937080968572666</v>
      </c>
      <c r="AN40" s="149">
        <f t="shared" si="6"/>
        <v>2.7191456954515987</v>
      </c>
      <c r="AO40" s="149">
        <f t="shared" si="6"/>
        <v>2.7058980185391288</v>
      </c>
      <c r="AP40" s="149">
        <f t="shared" si="6"/>
        <v>2.7513430084733992</v>
      </c>
      <c r="AQ40" s="149">
        <f t="shared" si="6"/>
        <v>2.6690034436776582</v>
      </c>
      <c r="AR40" s="151">
        <f t="shared" si="6"/>
        <v>2.6606520302812222</v>
      </c>
      <c r="AS40" s="156">
        <f t="shared" si="6"/>
        <v>2.6430089523646991</v>
      </c>
      <c r="AT40" s="149">
        <f t="shared" si="6"/>
        <v>2.6300911902273643</v>
      </c>
      <c r="AU40" s="157">
        <f t="shared" si="6"/>
        <v>2.6744086973038064</v>
      </c>
      <c r="AV40" s="152">
        <f t="shared" si="6"/>
        <v>2.6018712201189143</v>
      </c>
      <c r="AW40" s="149">
        <f t="shared" si="10"/>
        <v>2.5937080968572666</v>
      </c>
      <c r="AX40" s="149">
        <f t="shared" si="10"/>
        <v>2.5764639150513471</v>
      </c>
      <c r="AY40" s="149">
        <f t="shared" si="10"/>
        <v>2.5638391607671793</v>
      </c>
      <c r="AZ40" s="149">
        <f t="shared" si="10"/>
        <v>2.6071547907077486</v>
      </c>
      <c r="BA40" s="149">
        <f t="shared" si="6"/>
        <v>2.5424139531621597</v>
      </c>
      <c r="BB40" s="151">
        <f t="shared" si="7"/>
        <v>2.5344198578804069</v>
      </c>
      <c r="BC40" s="156">
        <f t="shared" si="7"/>
        <v>2.5175336396055288</v>
      </c>
      <c r="BD40" s="149">
        <f t="shared" si="7"/>
        <v>2.5051717201007824</v>
      </c>
      <c r="BE40" s="157">
        <f t="shared" si="7"/>
        <v>2.5475882683952755</v>
      </c>
      <c r="BF40" s="152">
        <f t="shared" si="6"/>
        <v>2.4891839543291279</v>
      </c>
      <c r="BG40" s="149">
        <f t="shared" si="8"/>
        <v>2.4813428664354116</v>
      </c>
      <c r="BH40" s="149">
        <f t="shared" si="8"/>
        <v>2.4647805910770622</v>
      </c>
      <c r="BI40" s="149">
        <f t="shared" si="8"/>
        <v>2.4526564482900737</v>
      </c>
      <c r="BJ40" s="149">
        <f t="shared" si="8"/>
        <v>2.4942593543321268</v>
      </c>
    </row>
    <row r="41" spans="3:62" ht="20.100000000000001" customHeight="1" x14ac:dyDescent="0.25">
      <c r="C41" s="58"/>
      <c r="D41" s="59"/>
      <c r="E41" s="60"/>
      <c r="F41" s="8"/>
      <c r="G41" s="7"/>
      <c r="H41" s="7"/>
      <c r="P41" s="178"/>
      <c r="Q41" s="148">
        <v>90</v>
      </c>
      <c r="R41" s="149">
        <f t="shared" si="9"/>
        <v>3.082456057883141</v>
      </c>
      <c r="S41" s="149">
        <f t="shared" si="9"/>
        <v>3.0747440106958663</v>
      </c>
      <c r="T41" s="149">
        <f t="shared" si="9"/>
        <v>3.0583721811187012</v>
      </c>
      <c r="U41" s="149">
        <f t="shared" si="9"/>
        <v>3.046317194657278</v>
      </c>
      <c r="V41" s="149">
        <f t="shared" si="9"/>
        <v>3.1105359593883</v>
      </c>
      <c r="W41" s="149">
        <f t="shared" si="6"/>
        <v>2.9246882789200184</v>
      </c>
      <c r="X41" s="151">
        <f t="shared" si="6"/>
        <v>2.9173012346677929</v>
      </c>
      <c r="Y41" s="156">
        <f t="shared" si="6"/>
        <v>2.9016222568330892</v>
      </c>
      <c r="Z41" s="149">
        <f t="shared" si="6"/>
        <v>2.8900799297506454</v>
      </c>
      <c r="AA41" s="157">
        <f t="shared" si="6"/>
        <v>2.9515923684259779</v>
      </c>
      <c r="AB41" s="152">
        <f t="shared" si="6"/>
        <v>2.8004942269916615</v>
      </c>
      <c r="AC41" s="149">
        <f t="shared" si="6"/>
        <v>2.7933753872090281</v>
      </c>
      <c r="AD41" s="149">
        <f t="shared" si="6"/>
        <v>2.7782675799074843</v>
      </c>
      <c r="AE41" s="149">
        <f t="shared" si="6"/>
        <v>2.7671473661880905</v>
      </c>
      <c r="AF41" s="149">
        <f t="shared" si="6"/>
        <v>2.8264264499729119</v>
      </c>
      <c r="AG41" s="149">
        <f t="shared" si="6"/>
        <v>2.6988700729620856</v>
      </c>
      <c r="AH41" s="151">
        <f t="shared" si="6"/>
        <v>2.6919777822531938</v>
      </c>
      <c r="AI41" s="156">
        <f t="shared" si="6"/>
        <v>2.6773521026472058</v>
      </c>
      <c r="AJ41" s="149">
        <f t="shared" si="6"/>
        <v>2.6665879113338908</v>
      </c>
      <c r="AK41" s="157">
        <f t="shared" si="6"/>
        <v>2.7239805092121476</v>
      </c>
      <c r="AL41" s="152">
        <f t="shared" si="6"/>
        <v>2.6133635440923029</v>
      </c>
      <c r="AM41" s="149">
        <f t="shared" si="6"/>
        <v>2.4693277725738216</v>
      </c>
      <c r="AN41" s="149">
        <f t="shared" si="6"/>
        <v>2.5924554492197616</v>
      </c>
      <c r="AO41" s="149">
        <f t="shared" si="6"/>
        <v>2.5819974218201684</v>
      </c>
      <c r="AP41" s="149">
        <f t="shared" si="6"/>
        <v>2.6377659987248738</v>
      </c>
      <c r="AQ41" s="149">
        <f t="shared" si="6"/>
        <v>2.5398882338016247</v>
      </c>
      <c r="AR41" s="151">
        <f t="shared" si="6"/>
        <v>2.5333614798821085</v>
      </c>
      <c r="AS41" s="156">
        <f t="shared" si="6"/>
        <v>2.5195131969557591</v>
      </c>
      <c r="AT41" s="149">
        <f t="shared" si="6"/>
        <v>2.5093226243349465</v>
      </c>
      <c r="AU41" s="157">
        <f t="shared" si="6"/>
        <v>2.5636713798116872</v>
      </c>
      <c r="AV41" s="152">
        <f t="shared" si="6"/>
        <v>2.4757035543599741</v>
      </c>
      <c r="AW41" s="149">
        <f t="shared" si="10"/>
        <v>2.4693277725738216</v>
      </c>
      <c r="AX41" s="149">
        <f t="shared" si="10"/>
        <v>2.4558004110445428</v>
      </c>
      <c r="AY41" s="149">
        <f t="shared" si="10"/>
        <v>2.4458465042856794</v>
      </c>
      <c r="AZ41" s="149">
        <f t="shared" si="10"/>
        <v>2.4989381076121711</v>
      </c>
      <c r="BA41" s="149">
        <f t="shared" si="6"/>
        <v>2.4188881822409356</v>
      </c>
      <c r="BB41" s="151">
        <f t="shared" si="7"/>
        <v>2.4126474966831628</v>
      </c>
      <c r="BC41" s="156">
        <f t="shared" si="7"/>
        <v>2.3994072433788221</v>
      </c>
      <c r="BD41" s="149">
        <f t="shared" si="7"/>
        <v>2.3896650103449284</v>
      </c>
      <c r="BE41" s="157">
        <f t="shared" si="7"/>
        <v>2.4416316608360762</v>
      </c>
      <c r="BF41" s="152">
        <f t="shared" si="6"/>
        <v>2.3680466414319623</v>
      </c>
      <c r="BG41" s="149">
        <f t="shared" si="8"/>
        <v>2.3619279294070035</v>
      </c>
      <c r="BH41" s="149">
        <f t="shared" si="8"/>
        <v>2.3489468472268511</v>
      </c>
      <c r="BI41" s="149">
        <f t="shared" si="8"/>
        <v>2.3393956493465877</v>
      </c>
      <c r="BJ41" s="149">
        <f t="shared" si="8"/>
        <v>2.3903466201969152</v>
      </c>
    </row>
    <row r="42" spans="3:62" ht="18" customHeight="1" thickBot="1" x14ac:dyDescent="0.35">
      <c r="C42" s="58"/>
      <c r="D42" s="58"/>
      <c r="E42" s="87"/>
      <c r="F42" s="6"/>
      <c r="G42" s="7"/>
      <c r="H42" s="7"/>
      <c r="P42" s="179"/>
      <c r="Q42" s="150">
        <v>140</v>
      </c>
      <c r="R42" s="149">
        <f t="shared" si="9"/>
        <v>2.8595120977427269</v>
      </c>
      <c r="S42" s="149">
        <f t="shared" si="9"/>
        <v>2.8542051038183005</v>
      </c>
      <c r="T42" s="149">
        <f t="shared" si="9"/>
        <v>2.8428820785607067</v>
      </c>
      <c r="U42" s="149">
        <f t="shared" si="9"/>
        <v>2.8344953720533113</v>
      </c>
      <c r="V42" s="149">
        <f t="shared" si="9"/>
        <v>2.9115648880872027</v>
      </c>
      <c r="W42" s="149">
        <f t="shared" si="6"/>
        <v>2.7114706801357209</v>
      </c>
      <c r="X42" s="151">
        <f t="shared" si="6"/>
        <v>2.7064029583311333</v>
      </c>
      <c r="Y42" s="158">
        <f t="shared" si="6"/>
        <v>2.6955915500001173</v>
      </c>
      <c r="Z42" s="159">
        <f t="shared" si="6"/>
        <v>2.6875847477454347</v>
      </c>
      <c r="AA42" s="160">
        <f t="shared" si="6"/>
        <v>2.7611945635365669</v>
      </c>
      <c r="AB42" s="152">
        <f t="shared" si="6"/>
        <v>2.59523464315573</v>
      </c>
      <c r="AC42" s="149">
        <f t="shared" si="6"/>
        <v>2.590361126909273</v>
      </c>
      <c r="AD42" s="149">
        <f t="shared" si="6"/>
        <v>2.5799647548245228</v>
      </c>
      <c r="AE42" s="149">
        <f t="shared" si="6"/>
        <v>2.5722659504915875</v>
      </c>
      <c r="AF42" s="149">
        <f t="shared" si="6"/>
        <v>2.6430647276205192</v>
      </c>
      <c r="AG42" s="149">
        <f t="shared" si="6"/>
        <v>2.5002943920603449</v>
      </c>
      <c r="AH42" s="151">
        <f t="shared" si="6"/>
        <v>2.4955831139967373</v>
      </c>
      <c r="AI42" s="158">
        <f t="shared" si="6"/>
        <v>2.485533338334712</v>
      </c>
      <c r="AJ42" s="159">
        <f t="shared" si="6"/>
        <v>2.4780916364153787</v>
      </c>
      <c r="AK42" s="160">
        <f t="shared" si="6"/>
        <v>2.5465404218807346</v>
      </c>
      <c r="AL42" s="152">
        <f t="shared" si="6"/>
        <v>2.4205185490546524</v>
      </c>
      <c r="AM42" s="149">
        <f t="shared" si="6"/>
        <v>2.2879195156463608</v>
      </c>
      <c r="AN42" s="149">
        <f t="shared" si="6"/>
        <v>2.4061920088636661</v>
      </c>
      <c r="AO42" s="149">
        <f t="shared" si="6"/>
        <v>2.3989697735808235</v>
      </c>
      <c r="AP42" s="149">
        <f t="shared" si="6"/>
        <v>2.4654104397757357</v>
      </c>
      <c r="AQ42" s="149">
        <f t="shared" si="6"/>
        <v>2.3520381528801932</v>
      </c>
      <c r="AR42" s="151">
        <f t="shared" si="6"/>
        <v>2.3475858647789432</v>
      </c>
      <c r="AS42" s="158">
        <f t="shared" si="6"/>
        <v>2.3380891909367705</v>
      </c>
      <c r="AT42" s="159">
        <f t="shared" si="6"/>
        <v>2.3310576106851024</v>
      </c>
      <c r="AU42" s="160">
        <f t="shared" si="6"/>
        <v>2.3957523875633839</v>
      </c>
      <c r="AV42" s="152">
        <f t="shared" si="6"/>
        <v>2.2922656690507259</v>
      </c>
      <c r="AW42" s="149">
        <f t="shared" si="10"/>
        <v>2.2879195156463608</v>
      </c>
      <c r="AX42" s="149">
        <f t="shared" si="10"/>
        <v>2.2786494471668779</v>
      </c>
      <c r="AY42" s="149">
        <f t="shared" si="10"/>
        <v>2.2717858438297633</v>
      </c>
      <c r="AZ42" s="149">
        <f t="shared" si="10"/>
        <v>2.3349414405216695</v>
      </c>
      <c r="BA42" s="149">
        <f t="shared" si="6"/>
        <v>2.2393910474742622</v>
      </c>
      <c r="BB42" s="151">
        <f t="shared" si="7"/>
        <v>2.2351395159578749</v>
      </c>
      <c r="BC42" s="158">
        <f t="shared" si="7"/>
        <v>2.2260714479106252</v>
      </c>
      <c r="BD42" s="159">
        <f t="shared" si="7"/>
        <v>2.2193575613988243</v>
      </c>
      <c r="BE42" s="160">
        <f t="shared" si="7"/>
        <v>2.2811406072872722</v>
      </c>
      <c r="BF42" s="152">
        <f t="shared" si="6"/>
        <v>2.1921019585643395</v>
      </c>
      <c r="BG42" s="149">
        <f t="shared" si="8"/>
        <v>2.1879355982555411</v>
      </c>
      <c r="BH42" s="149">
        <f t="shared" si="8"/>
        <v>2.1790493372608251</v>
      </c>
      <c r="BI42" s="149">
        <f t="shared" si="8"/>
        <v>2.1724701852691126</v>
      </c>
      <c r="BJ42" s="149">
        <f t="shared" si="8"/>
        <v>2.2330175239062657</v>
      </c>
    </row>
    <row r="43" spans="3:62" ht="18" hidden="1" customHeight="1" x14ac:dyDescent="0.3">
      <c r="C43" s="58">
        <v>3</v>
      </c>
      <c r="D43" s="85" t="s">
        <v>22</v>
      </c>
      <c r="E43" s="88">
        <f>(((5*($H$11*10000))/($E24*(5/384)))^(1/4))/100</f>
        <v>3.2182713901494169</v>
      </c>
      <c r="F43" s="6"/>
      <c r="G43" s="7"/>
      <c r="H43" s="7"/>
      <c r="P43" s="75" t="s">
        <v>40</v>
      </c>
      <c r="Q43" s="7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</row>
    <row r="44" spans="3:62" ht="18" hidden="1" customHeight="1" x14ac:dyDescent="0.3">
      <c r="C44" s="58"/>
      <c r="D44" s="113" t="s">
        <v>56</v>
      </c>
      <c r="E44" s="60"/>
      <c r="F44" s="6"/>
      <c r="G44" s="7"/>
      <c r="H44" s="7"/>
      <c r="P44" s="180" t="s">
        <v>36</v>
      </c>
      <c r="Q44" s="61">
        <v>45</v>
      </c>
      <c r="R44" s="105">
        <f t="shared" ref="R44:AK48" si="11">(((5*($H$11*10000))/(((((VLOOKUP(R$31,$I$5:$J$15,2))*$Q44)*(R$30+0.035)/2)+((($E$9*(1-0.148))+($E$15/$E$6))*((R$30+0.035)/COS(R$31*PI()/180))/2)+$E$14)*(5/384)))^(1/4))/100</f>
        <v>3.9311102898632835</v>
      </c>
      <c r="S44" s="105">
        <f t="shared" si="11"/>
        <v>3.9185599133681603</v>
      </c>
      <c r="T44" s="105">
        <f t="shared" si="11"/>
        <v>3.8920592025230762</v>
      </c>
      <c r="U44" s="105"/>
      <c r="V44" s="105">
        <f t="shared" si="11"/>
        <v>3.9125276319087545</v>
      </c>
      <c r="W44" s="105">
        <f t="shared" si="11"/>
        <v>3.7531306441034036</v>
      </c>
      <c r="X44" s="105">
        <f t="shared" si="11"/>
        <v>3.7407329256347399</v>
      </c>
      <c r="Y44" s="105">
        <f t="shared" si="11"/>
        <v>3.7145769727269884</v>
      </c>
      <c r="Z44" s="105"/>
      <c r="AA44" s="105">
        <f t="shared" si="11"/>
        <v>3.7347764603196612</v>
      </c>
      <c r="AB44" s="105">
        <f t="shared" si="11"/>
        <v>3.6093131075261078</v>
      </c>
      <c r="AC44" s="105">
        <f t="shared" si="11"/>
        <v>3.5971066099954707</v>
      </c>
      <c r="AD44" s="105">
        <f t="shared" ref="AD44:AW48" si="12">(((5*($H$11*10000))/(((((VLOOKUP(AD$31,$I$5:$J$15,2))*$Q44)*(AD$30+0.035)/2)+((($E$9*(1-0.148))+($E$15/$E$6))*((AD$30+0.035)/COS(AD$31*PI()/180))/2)+$E$14)*(5/384)))^(1/4))/100</f>
        <v>3.571369736078525</v>
      </c>
      <c r="AE44" s="105"/>
      <c r="AF44" s="105">
        <f t="shared" si="12"/>
        <v>3.5912437232928154</v>
      </c>
      <c r="AG44" s="105">
        <f t="shared" si="12"/>
        <v>3.4894146358564075</v>
      </c>
      <c r="AH44" s="105">
        <f t="shared" si="12"/>
        <v>3.4774086512575111</v>
      </c>
      <c r="AI44" s="105">
        <f t="shared" si="12"/>
        <v>3.4521060383022215</v>
      </c>
      <c r="AJ44" s="105"/>
      <c r="AK44" s="105">
        <f t="shared" si="12"/>
        <v>3.4716433261707262</v>
      </c>
      <c r="AL44" s="105">
        <f t="shared" si="12"/>
        <v>3.387110084203381</v>
      </c>
      <c r="AM44" s="105">
        <f t="shared" si="12"/>
        <v>3.2084851334430486</v>
      </c>
      <c r="AN44" s="105">
        <f t="shared" si="12"/>
        <v>3.3504246738861259</v>
      </c>
      <c r="AO44" s="105"/>
      <c r="AP44" s="105">
        <f t="shared" si="12"/>
        <v>3.3696324048620392</v>
      </c>
      <c r="AQ44" s="105">
        <f t="shared" ref="AQ44:BJ48" si="13">(((5*($H$11*10000))/(((((VLOOKUP(AQ$31,$I$5:$J$15,2))*$Q44)*(AQ$30+0.035)/2)+((($E$9*(1-0.148))+($E$15/$E$6))*((AQ$30+0.035)/COS(AQ$31*PI()/180))/2)+$E$14)*(5/384)))^(1/4))/100</f>
        <v>3.2982376997671752</v>
      </c>
      <c r="AR44" s="105">
        <f t="shared" si="13"/>
        <v>3.2866193850089211</v>
      </c>
      <c r="AS44" s="105">
        <f t="shared" si="13"/>
        <v>3.2621492692861036</v>
      </c>
      <c r="AT44" s="105"/>
      <c r="AU44" s="105">
        <f t="shared" si="13"/>
        <v>3.281041911201616</v>
      </c>
      <c r="AV44" s="105">
        <f t="shared" si="13"/>
        <v>3.2199231494163936</v>
      </c>
      <c r="AW44" s="105">
        <f t="shared" si="13"/>
        <v>3.2084851334430486</v>
      </c>
      <c r="AX44" s="105">
        <f t="shared" si="13"/>
        <v>3.1844002770519877</v>
      </c>
      <c r="AY44" s="105"/>
      <c r="AZ44" s="105">
        <f t="shared" si="13"/>
        <v>3.2029948166812625</v>
      </c>
      <c r="BA44" s="105">
        <f t="shared" si="13"/>
        <v>3.1501037631213453</v>
      </c>
      <c r="BB44" s="105">
        <f t="shared" si="13"/>
        <v>3.1388359753275399</v>
      </c>
      <c r="BC44" s="105">
        <f t="shared" ref="BC44:BJ47" si="14">(((5*($H$11*10000))/(((((VLOOKUP(BC$31,$I$5:$J$15,2))*$Q44)*(BC$30+0.035)/2)+((($E$9*(1-0.148))+($E$15/$E$6))*((BC$30+0.035)/COS(BC$31*PI()/180))/2)+$E$14)*(5/384)))^(1/4))/100</f>
        <v>3.1151140881439301</v>
      </c>
      <c r="BD44" s="105"/>
      <c r="BE44" s="105">
        <f t="shared" si="14"/>
        <v>3.1334278632995201</v>
      </c>
      <c r="BF44" s="105">
        <f t="shared" si="14"/>
        <v>3.0872526623271801</v>
      </c>
      <c r="BG44" s="105">
        <f t="shared" si="14"/>
        <v>3.0761452702495493</v>
      </c>
      <c r="BH44" s="105">
        <f t="shared" si="14"/>
        <v>3.0527648272324859</v>
      </c>
      <c r="BI44" s="105"/>
      <c r="BJ44" s="105">
        <f t="shared" si="14"/>
        <v>3.0708145536914748</v>
      </c>
    </row>
    <row r="45" spans="3:62" ht="18" hidden="1" customHeight="1" x14ac:dyDescent="0.3">
      <c r="C45" s="58"/>
      <c r="D45" s="59"/>
      <c r="E45" s="60"/>
      <c r="F45" s="6"/>
      <c r="G45" s="7"/>
      <c r="H45" s="7"/>
      <c r="P45" s="181"/>
      <c r="Q45" s="62">
        <v>55</v>
      </c>
      <c r="R45" s="106">
        <f t="shared" si="11"/>
        <v>3.8447964684716749</v>
      </c>
      <c r="S45" s="106">
        <f t="shared" si="11"/>
        <v>3.8335571199897953</v>
      </c>
      <c r="T45" s="106">
        <f t="shared" si="11"/>
        <v>3.8097751462355784</v>
      </c>
      <c r="U45" s="106"/>
      <c r="V45" s="106">
        <f t="shared" si="11"/>
        <v>3.8415876683587982</v>
      </c>
      <c r="W45" s="106">
        <f t="shared" si="11"/>
        <v>3.6680027877604742</v>
      </c>
      <c r="X45" s="106">
        <f t="shared" si="11"/>
        <v>3.6569407469632922</v>
      </c>
      <c r="Y45" s="106">
        <f t="shared" si="11"/>
        <v>3.633550734446958</v>
      </c>
      <c r="Z45" s="106"/>
      <c r="AA45" s="106">
        <f t="shared" si="11"/>
        <v>3.6648440843872629</v>
      </c>
      <c r="AB45" s="106">
        <f t="shared" si="11"/>
        <v>3.5255930881735345</v>
      </c>
      <c r="AC45" s="106">
        <f t="shared" si="11"/>
        <v>3.5147299005002863</v>
      </c>
      <c r="AD45" s="106">
        <f t="shared" si="12"/>
        <v>3.4917719874983599</v>
      </c>
      <c r="AE45" s="106"/>
      <c r="AF45" s="106">
        <f t="shared" si="12"/>
        <v>3.5224908023965935</v>
      </c>
      <c r="AG45" s="106">
        <f t="shared" si="12"/>
        <v>3.4071393624199242</v>
      </c>
      <c r="AH45" s="106">
        <f t="shared" si="12"/>
        <v>3.3964752808653054</v>
      </c>
      <c r="AI45" s="106">
        <f t="shared" si="12"/>
        <v>3.3739466471137973</v>
      </c>
      <c r="AJ45" s="106"/>
      <c r="AK45" s="106">
        <f t="shared" si="12"/>
        <v>3.4040936711170677</v>
      </c>
      <c r="AL45" s="106">
        <f t="shared" si="12"/>
        <v>3.3062426970757537</v>
      </c>
      <c r="AM45" s="106">
        <f t="shared" si="12"/>
        <v>3.131543063370847</v>
      </c>
      <c r="AN45" s="106">
        <f t="shared" si="12"/>
        <v>3.2736519662889525</v>
      </c>
      <c r="AO45" s="106"/>
      <c r="AP45" s="106">
        <f t="shared" si="12"/>
        <v>3.3032514491573681</v>
      </c>
      <c r="AQ45" s="106">
        <f t="shared" si="13"/>
        <v>3.2187125960799103</v>
      </c>
      <c r="AR45" s="106">
        <f t="shared" si="13"/>
        <v>3.208420612903367</v>
      </c>
      <c r="AS45" s="106">
        <f t="shared" si="13"/>
        <v>3.1866894414423559</v>
      </c>
      <c r="AT45" s="106"/>
      <c r="AU45" s="106">
        <f t="shared" si="13"/>
        <v>3.2157728207136369</v>
      </c>
      <c r="AV45" s="106">
        <f t="shared" si="13"/>
        <v>3.1416654583177963</v>
      </c>
      <c r="AW45" s="106">
        <f t="shared" si="13"/>
        <v>3.131543063370847</v>
      </c>
      <c r="AX45" s="106">
        <f t="shared" si="13"/>
        <v>3.110174012823693</v>
      </c>
      <c r="AY45" s="106"/>
      <c r="AZ45" s="106">
        <f t="shared" si="13"/>
        <v>3.1387739970128927</v>
      </c>
      <c r="BA45" s="106">
        <f t="shared" si="13"/>
        <v>3.0730380229819305</v>
      </c>
      <c r="BB45" s="106">
        <f t="shared" si="13"/>
        <v>3.0630743546600736</v>
      </c>
      <c r="BC45" s="106">
        <f t="shared" si="14"/>
        <v>3.0420436902490438</v>
      </c>
      <c r="BD45" s="106"/>
      <c r="BE45" s="106">
        <f t="shared" si="14"/>
        <v>3.0701917983242164</v>
      </c>
      <c r="BF45" s="106">
        <f t="shared" si="14"/>
        <v>3.0113066391609111</v>
      </c>
      <c r="BG45" s="106">
        <f t="shared" si="14"/>
        <v>3.0014915227470764</v>
      </c>
      <c r="BH45" s="106">
        <f t="shared" si="14"/>
        <v>2.9807771580029105</v>
      </c>
      <c r="BI45" s="106"/>
      <c r="BJ45" s="106">
        <f t="shared" si="14"/>
        <v>3.0085027637501383</v>
      </c>
    </row>
    <row r="46" spans="3:62" ht="18" hidden="1" customHeight="1" x14ac:dyDescent="0.3">
      <c r="C46" s="58"/>
      <c r="D46" s="59"/>
      <c r="E46" s="60"/>
      <c r="F46" s="6"/>
      <c r="G46" s="7"/>
      <c r="H46" s="7"/>
      <c r="P46" s="181"/>
      <c r="Q46" s="62">
        <v>65</v>
      </c>
      <c r="R46" s="106">
        <f t="shared" si="11"/>
        <v>3.7671969492641999</v>
      </c>
      <c r="S46" s="106">
        <f t="shared" si="11"/>
        <v>3.7570411537622488</v>
      </c>
      <c r="T46" s="106">
        <f t="shared" si="11"/>
        <v>3.7355139792053156</v>
      </c>
      <c r="U46" s="106"/>
      <c r="V46" s="106">
        <f t="shared" si="11"/>
        <v>3.776645763684876</v>
      </c>
      <c r="W46" s="106">
        <f t="shared" si="11"/>
        <v>3.5917299837596257</v>
      </c>
      <c r="X46" s="106">
        <f t="shared" si="11"/>
        <v>3.5817651820325107</v>
      </c>
      <c r="Y46" s="106">
        <f t="shared" si="11"/>
        <v>3.5606557278800754</v>
      </c>
      <c r="Z46" s="106"/>
      <c r="AA46" s="106">
        <f t="shared" si="11"/>
        <v>3.6010046379747638</v>
      </c>
      <c r="AB46" s="106">
        <f t="shared" si="11"/>
        <v>3.450762335070924</v>
      </c>
      <c r="AC46" s="106">
        <f t="shared" si="11"/>
        <v>3.4409979256193628</v>
      </c>
      <c r="AD46" s="106">
        <f t="shared" si="12"/>
        <v>3.4203218512089917</v>
      </c>
      <c r="AE46" s="106"/>
      <c r="AF46" s="106">
        <f t="shared" si="12"/>
        <v>3.459852917255688</v>
      </c>
      <c r="AG46" s="106">
        <f t="shared" si="12"/>
        <v>3.3337318804519218</v>
      </c>
      <c r="AH46" s="106">
        <f t="shared" si="12"/>
        <v>3.3241619212143743</v>
      </c>
      <c r="AI46" s="106">
        <f t="shared" si="12"/>
        <v>3.3039040386376883</v>
      </c>
      <c r="AJ46" s="106"/>
      <c r="AK46" s="106">
        <f t="shared" si="12"/>
        <v>3.3426432073854033</v>
      </c>
      <c r="AL46" s="106">
        <f t="shared" si="12"/>
        <v>3.2341915031019615</v>
      </c>
      <c r="AM46" s="106">
        <f t="shared" si="12"/>
        <v>3.0630231877456722</v>
      </c>
      <c r="AN46" s="106">
        <f t="shared" si="12"/>
        <v>3.2049402542075258</v>
      </c>
      <c r="AO46" s="106"/>
      <c r="AP46" s="106">
        <f t="shared" si="12"/>
        <v>3.2429333686102679</v>
      </c>
      <c r="AQ46" s="106">
        <f t="shared" si="13"/>
        <v>3.1479357028500163</v>
      </c>
      <c r="AR46" s="106">
        <f t="shared" si="13"/>
        <v>3.1387203500533292</v>
      </c>
      <c r="AS46" s="106">
        <f t="shared" si="13"/>
        <v>3.1192216929997447</v>
      </c>
      <c r="AT46" s="106"/>
      <c r="AU46" s="106">
        <f t="shared" si="13"/>
        <v>3.1565191979925498</v>
      </c>
      <c r="AV46" s="106">
        <f t="shared" si="13"/>
        <v>3.0720793608180399</v>
      </c>
      <c r="AW46" s="106">
        <f t="shared" si="13"/>
        <v>3.0630231877456722</v>
      </c>
      <c r="AX46" s="106">
        <f t="shared" si="13"/>
        <v>3.0438643777116465</v>
      </c>
      <c r="AY46" s="106"/>
      <c r="AZ46" s="106">
        <f t="shared" si="13"/>
        <v>3.0805154302922118</v>
      </c>
      <c r="BA46" s="106">
        <f t="shared" si="13"/>
        <v>3.0045631509683619</v>
      </c>
      <c r="BB46" s="106">
        <f t="shared" si="13"/>
        <v>2.9956549733106805</v>
      </c>
      <c r="BC46" s="106">
        <f t="shared" si="14"/>
        <v>2.9768117364999798</v>
      </c>
      <c r="BD46" s="106"/>
      <c r="BE46" s="106">
        <f t="shared" si="14"/>
        <v>3.0128620443177909</v>
      </c>
      <c r="BF46" s="106">
        <f t="shared" si="14"/>
        <v>2.9438693537551814</v>
      </c>
      <c r="BG46" s="106">
        <f t="shared" si="14"/>
        <v>2.935098964298299</v>
      </c>
      <c r="BH46" s="106">
        <f t="shared" si="14"/>
        <v>2.9165492464661495</v>
      </c>
      <c r="BI46" s="106"/>
      <c r="BJ46" s="106">
        <f t="shared" si="14"/>
        <v>2.9520404522867385</v>
      </c>
    </row>
    <row r="47" spans="3:62" ht="20.100000000000001" hidden="1" customHeight="1" x14ac:dyDescent="0.3">
      <c r="C47" s="58"/>
      <c r="D47" s="59"/>
      <c r="E47" s="60"/>
      <c r="F47" s="6"/>
      <c r="G47" s="7"/>
      <c r="H47" s="7"/>
      <c r="P47" s="181"/>
      <c r="Q47" s="62">
        <v>90</v>
      </c>
      <c r="R47" s="106">
        <f t="shared" si="11"/>
        <v>3.6024963886367618</v>
      </c>
      <c r="S47" s="106">
        <f t="shared" si="11"/>
        <v>3.5943658665602563</v>
      </c>
      <c r="T47" s="106">
        <f t="shared" si="11"/>
        <v>3.5770727203745212</v>
      </c>
      <c r="U47" s="106"/>
      <c r="V47" s="106">
        <f t="shared" si="11"/>
        <v>3.6353177536801389</v>
      </c>
      <c r="W47" s="106">
        <f t="shared" si="11"/>
        <v>3.4305891979770853</v>
      </c>
      <c r="X47" s="106">
        <f t="shared" si="11"/>
        <v>3.4226587427850372</v>
      </c>
      <c r="Y47" s="106">
        <f t="shared" si="11"/>
        <v>3.4057983205172819</v>
      </c>
      <c r="Z47" s="106"/>
      <c r="AA47" s="106">
        <f t="shared" si="11"/>
        <v>3.4626253077495601</v>
      </c>
      <c r="AB47" s="106">
        <f t="shared" si="11"/>
        <v>3.293179067742023</v>
      </c>
      <c r="AC47" s="106">
        <f t="shared" si="11"/>
        <v>3.2854403263470129</v>
      </c>
      <c r="AD47" s="106">
        <f t="shared" si="12"/>
        <v>3.2689923914891472</v>
      </c>
      <c r="AE47" s="106"/>
      <c r="AF47" s="106">
        <f t="shared" si="12"/>
        <v>3.3244559893432015</v>
      </c>
      <c r="AG47" s="106">
        <f t="shared" si="12"/>
        <v>3.1795162913499366</v>
      </c>
      <c r="AH47" s="106">
        <f t="shared" si="12"/>
        <v>3.1719549497455217</v>
      </c>
      <c r="AI47" s="106">
        <f t="shared" si="12"/>
        <v>3.1558875890199216</v>
      </c>
      <c r="AJ47" s="106"/>
      <c r="AK47" s="106">
        <f t="shared" si="12"/>
        <v>3.2100872469985613</v>
      </c>
      <c r="AL47" s="106">
        <f t="shared" si="12"/>
        <v>3.0831049434394462</v>
      </c>
      <c r="AM47" s="106">
        <f t="shared" si="12"/>
        <v>2.9194360985460968</v>
      </c>
      <c r="AN47" s="106">
        <f t="shared" si="12"/>
        <v>3.0599865928225602</v>
      </c>
      <c r="AO47" s="106"/>
      <c r="AP47" s="106">
        <f t="shared" si="12"/>
        <v>3.1130273169766762</v>
      </c>
      <c r="AQ47" s="106">
        <f t="shared" si="13"/>
        <v>2.9997391957688713</v>
      </c>
      <c r="AR47" s="106">
        <f t="shared" si="13"/>
        <v>2.9924888848995423</v>
      </c>
      <c r="AS47" s="106">
        <f t="shared" si="13"/>
        <v>2.9770870995324055</v>
      </c>
      <c r="AT47" s="106"/>
      <c r="AU47" s="106">
        <f t="shared" si="13"/>
        <v>3.0290671879786424</v>
      </c>
      <c r="AV47" s="106">
        <f t="shared" si="13"/>
        <v>2.9265502990344703</v>
      </c>
      <c r="AW47" s="106">
        <f t="shared" si="13"/>
        <v>2.9194360985460968</v>
      </c>
      <c r="AX47" s="106">
        <f t="shared" si="13"/>
        <v>2.9043250899717679</v>
      </c>
      <c r="AY47" s="106"/>
      <c r="AZ47" s="106">
        <f t="shared" si="13"/>
        <v>2.9553328433853197</v>
      </c>
      <c r="BA47" s="106">
        <f t="shared" si="13"/>
        <v>2.8615000010427458</v>
      </c>
      <c r="BB47" s="106">
        <f t="shared" si="13"/>
        <v>2.8545109137583879</v>
      </c>
      <c r="BC47" s="106">
        <f t="shared" si="14"/>
        <v>2.8396669859625363</v>
      </c>
      <c r="BD47" s="106"/>
      <c r="BE47" s="106">
        <f t="shared" si="14"/>
        <v>2.8897805363970872</v>
      </c>
      <c r="BF47" s="106">
        <f t="shared" si="14"/>
        <v>2.8030917380519362</v>
      </c>
      <c r="BG47" s="106">
        <f t="shared" si="14"/>
        <v>2.7962180892988808</v>
      </c>
      <c r="BH47" s="106">
        <f t="shared" si="14"/>
        <v>2.7816204408932248</v>
      </c>
      <c r="BI47" s="106"/>
      <c r="BJ47" s="106">
        <f t="shared" si="14"/>
        <v>2.8309086192732709</v>
      </c>
    </row>
    <row r="48" spans="3:62" ht="18" hidden="1" customHeight="1" x14ac:dyDescent="0.25">
      <c r="C48" s="58"/>
      <c r="D48" s="58"/>
      <c r="E48" s="87"/>
      <c r="F48" s="8"/>
      <c r="G48" s="7"/>
      <c r="H48" s="7"/>
      <c r="P48" s="182"/>
      <c r="Q48" s="108">
        <v>140</v>
      </c>
      <c r="R48" s="107">
        <f t="shared" si="11"/>
        <v>3.3561891428991766</v>
      </c>
      <c r="S48" s="107">
        <f t="shared" si="11"/>
        <v>3.3504751916719488</v>
      </c>
      <c r="T48" s="107">
        <f t="shared" si="11"/>
        <v>3.3382692579328652</v>
      </c>
      <c r="U48" s="107"/>
      <c r="V48" s="107">
        <f t="shared" si="11"/>
        <v>3.4157582032414275</v>
      </c>
      <c r="W48" s="107">
        <f t="shared" si="11"/>
        <v>3.1912418434906749</v>
      </c>
      <c r="X48" s="107">
        <f t="shared" si="11"/>
        <v>3.1857098355000777</v>
      </c>
      <c r="Y48" s="107">
        <f t="shared" si="11"/>
        <v>3.1738954244585678</v>
      </c>
      <c r="Z48" s="107"/>
      <c r="AA48" s="107">
        <f t="shared" si="11"/>
        <v>3.2489662546024425</v>
      </c>
      <c r="AB48" s="107">
        <f t="shared" si="11"/>
        <v>3.0602256457034311</v>
      </c>
      <c r="AC48" s="107">
        <f t="shared" si="11"/>
        <v>3.0548552179212849</v>
      </c>
      <c r="AD48" s="107">
        <f t="shared" si="11"/>
        <v>3.0433878047008687</v>
      </c>
      <c r="AE48" s="107"/>
      <c r="AF48" s="107">
        <f t="shared" si="11"/>
        <v>3.1162990781130406</v>
      </c>
      <c r="AG48" s="107">
        <f t="shared" si="11"/>
        <v>2.9523387996458275</v>
      </c>
      <c r="AH48" s="107">
        <f t="shared" si="11"/>
        <v>2.9471113934758972</v>
      </c>
      <c r="AI48" s="107">
        <f t="shared" si="11"/>
        <v>2.9359507409516898</v>
      </c>
      <c r="AJ48" s="107"/>
      <c r="AK48" s="107">
        <f t="shared" si="11"/>
        <v>3.0069439427891389</v>
      </c>
      <c r="AL48" s="107">
        <f t="shared" si="12"/>
        <v>2.8611349670792925</v>
      </c>
      <c r="AM48" s="107">
        <f t="shared" si="12"/>
        <v>2.7086854311276789</v>
      </c>
      <c r="AN48" s="107">
        <f t="shared" si="12"/>
        <v>2.845146690929925</v>
      </c>
      <c r="AO48" s="107"/>
      <c r="AP48" s="107">
        <f t="shared" si="12"/>
        <v>2.9144300983591198</v>
      </c>
      <c r="AQ48" s="107">
        <f t="shared" si="12"/>
        <v>2.7824786624978497</v>
      </c>
      <c r="AR48" s="107">
        <f t="shared" si="12"/>
        <v>2.7774923554025697</v>
      </c>
      <c r="AS48" s="107">
        <f t="shared" si="12"/>
        <v>2.766848239287131</v>
      </c>
      <c r="AT48" s="107"/>
      <c r="AU48" s="107">
        <f t="shared" si="12"/>
        <v>2.8345979626305926</v>
      </c>
      <c r="AV48" s="107">
        <f t="shared" si="12"/>
        <v>2.7135690078695025</v>
      </c>
      <c r="AW48" s="107">
        <f t="shared" si="12"/>
        <v>2.7086854311276789</v>
      </c>
      <c r="AX48" s="107">
        <f t="shared" si="13"/>
        <v>2.6982612334275582</v>
      </c>
      <c r="AY48" s="107"/>
      <c r="AZ48" s="107">
        <f t="shared" si="13"/>
        <v>2.764625945975419</v>
      </c>
      <c r="BA48" s="107">
        <f t="shared" si="13"/>
        <v>2.6524271211625279</v>
      </c>
      <c r="BB48" s="107">
        <f t="shared" si="13"/>
        <v>2.6476368264007437</v>
      </c>
      <c r="BC48" s="107">
        <f t="shared" si="13"/>
        <v>2.6374122475881574</v>
      </c>
      <c r="BD48" s="107"/>
      <c r="BE48" s="107">
        <f t="shared" si="13"/>
        <v>2.7025180709458629</v>
      </c>
      <c r="BF48" s="107">
        <f t="shared" si="13"/>
        <v>2.5976066566022262</v>
      </c>
      <c r="BG48" s="107">
        <f t="shared" si="13"/>
        <v>2.5929015902150598</v>
      </c>
      <c r="BH48" s="107">
        <f t="shared" si="13"/>
        <v>2.5828593420843085</v>
      </c>
      <c r="BI48" s="107"/>
      <c r="BJ48" s="107">
        <f t="shared" si="13"/>
        <v>2.6468140328490444</v>
      </c>
    </row>
    <row r="49" spans="2:62" ht="18" customHeight="1" thickTop="1" thickBot="1" x14ac:dyDescent="0.35">
      <c r="C49" s="91">
        <v>4</v>
      </c>
      <c r="D49" s="161" t="s">
        <v>57</v>
      </c>
      <c r="E49" s="163">
        <f>1.03*((((5*($H$11*10000))/($E26*(5/384)))^(1/4))/100)</f>
        <v>3.3007785896046014</v>
      </c>
      <c r="P49" s="75" t="s">
        <v>41</v>
      </c>
      <c r="Q49" s="122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</row>
    <row r="50" spans="2:62" ht="18" customHeight="1" thickTop="1" x14ac:dyDescent="0.25">
      <c r="D50" s="59"/>
      <c r="E50" s="57"/>
      <c r="P50" s="178" t="s">
        <v>36</v>
      </c>
      <c r="Q50" s="148">
        <v>45</v>
      </c>
      <c r="R50" s="149">
        <f>1.03*((((5*($H$11*10000))/(((((VLOOKUP(R$31,$I$5:$J$15,2))*$Q50)*(R$30+0.035)/2)+((($E$9*(1-0.148))+($E$16/$E$6))*((R$30+0.035)/COS(R$31*PI()/180))/2)+$E$14)*(5/384)))^(1/4))/100)</f>
        <v>4.033770128133388</v>
      </c>
      <c r="S50" s="149">
        <f t="shared" ref="S50:V50" si="15">1.03*((((5*($H$11*10000))/(((((VLOOKUP(S$31,$I$5:$J$15,2))*$Q50)*(S$30+0.035)/2)+((($E$9*(1-0.148))+($E$16/$E$6))*((S$30+0.035)/COS(S$31*PI()/180))/2)+$E$14)*(5/384)))^(1/4))/100)</f>
        <v>4.0206171238715829</v>
      </c>
      <c r="T50" s="149">
        <f t="shared" si="15"/>
        <v>3.9928585753279902</v>
      </c>
      <c r="U50" s="149">
        <f t="shared" si="15"/>
        <v>3.9725585159852717</v>
      </c>
      <c r="V50" s="149">
        <f t="shared" si="15"/>
        <v>4.0117967023535774</v>
      </c>
      <c r="W50" s="149">
        <f t="shared" ref="W50:BF54" si="16">1.03*((((5*($H$11*10000))/(((((VLOOKUP(W$31,$I$5:$J$15,2))*$Q50)*(W$30+0.035)/2)+((($E$9*(1-0.148))+($E$16/$E$6))*((W$30+0.035)/COS(W$31*PI()/180))/2)+$E$14)*(5/384)))^(1/4))/100)</f>
        <v>3.850637632476317</v>
      </c>
      <c r="X50" s="151">
        <f t="shared" si="16"/>
        <v>3.83765315195041</v>
      </c>
      <c r="Y50" s="153">
        <f t="shared" si="16"/>
        <v>3.8102738371681997</v>
      </c>
      <c r="Z50" s="154">
        <f t="shared" si="16"/>
        <v>3.7902710299846758</v>
      </c>
      <c r="AA50" s="155">
        <f t="shared" si="16"/>
        <v>3.8289497870664548</v>
      </c>
      <c r="AB50" s="152">
        <f t="shared" si="16"/>
        <v>3.7027387993041097</v>
      </c>
      <c r="AC50" s="149">
        <f t="shared" si="16"/>
        <v>3.6899605535473436</v>
      </c>
      <c r="AD50" s="149">
        <f t="shared" si="16"/>
        <v>3.6630325509396826</v>
      </c>
      <c r="AE50" s="149">
        <f t="shared" si="16"/>
        <v>3.6433733285909353</v>
      </c>
      <c r="AF50" s="149">
        <f t="shared" si="16"/>
        <v>3.681398248608942</v>
      </c>
      <c r="AG50" s="149">
        <f t="shared" si="16"/>
        <v>3.5794877609783078</v>
      </c>
      <c r="AH50" s="151">
        <f t="shared" si="16"/>
        <v>3.5669237985389417</v>
      </c>
      <c r="AI50" s="153">
        <f t="shared" si="16"/>
        <v>3.5404594170621637</v>
      </c>
      <c r="AJ50" s="154">
        <f t="shared" si="16"/>
        <v>3.5211488213841191</v>
      </c>
      <c r="AK50" s="155">
        <f t="shared" si="16"/>
        <v>3.5585071491410014</v>
      </c>
      <c r="AL50" s="152">
        <f t="shared" si="16"/>
        <v>3.4743549698045246</v>
      </c>
      <c r="AM50" s="149">
        <f t="shared" si="16"/>
        <v>3.290641678488222</v>
      </c>
      <c r="AN50" s="149">
        <f t="shared" si="16"/>
        <v>3.4359889273807975</v>
      </c>
      <c r="AO50" s="149">
        <f t="shared" si="16"/>
        <v>3.4170159069112516</v>
      </c>
      <c r="AP50" s="149">
        <f t="shared" si="16"/>
        <v>3.4537270369705504</v>
      </c>
      <c r="AQ50" s="149">
        <f t="shared" si="16"/>
        <v>3.383047772970019</v>
      </c>
      <c r="AR50" s="151">
        <f t="shared" si="16"/>
        <v>3.3708954003363836</v>
      </c>
      <c r="AS50" s="153">
        <f t="shared" si="16"/>
        <v>3.3453142086412662</v>
      </c>
      <c r="AT50" s="154">
        <f t="shared" si="16"/>
        <v>3.3266617081746919</v>
      </c>
      <c r="AU50" s="155">
        <f t="shared" si="16"/>
        <v>3.3627572661915681</v>
      </c>
      <c r="AV50" s="152">
        <f t="shared" si="16"/>
        <v>3.3026033594875046</v>
      </c>
      <c r="AW50" s="149">
        <f t="shared" si="16"/>
        <v>3.290641678488222</v>
      </c>
      <c r="AX50" s="149">
        <f t="shared" si="16"/>
        <v>3.2654676812730066</v>
      </c>
      <c r="AY50" s="149">
        <f t="shared" si="16"/>
        <v>3.2471169438168999</v>
      </c>
      <c r="AZ50" s="149">
        <f t="shared" si="16"/>
        <v>3.2826322399595917</v>
      </c>
      <c r="BA50" s="149">
        <f t="shared" si="16"/>
        <v>3.2308966745365773</v>
      </c>
      <c r="BB50" s="151">
        <f t="shared" ref="BB50:BE54" si="17">1.03*((((5*($H$11*10000))/(((((VLOOKUP(BB$31,$I$5:$J$15,2))*$Q50)*(BB$30+0.035)/2)+((($E$9*(1-0.148))+($E$16/$E$6))*((BB$30+0.035)/COS(BB$31*PI()/180))/2)+$E$14)*(5/384)))^(1/4))/100)</f>
        <v>3.2191147401070932</v>
      </c>
      <c r="BC50" s="153">
        <f t="shared" si="17"/>
        <v>3.1943237639292805</v>
      </c>
      <c r="BD50" s="154">
        <f t="shared" si="17"/>
        <v>3.1762562079775964</v>
      </c>
      <c r="BE50" s="155">
        <f t="shared" si="17"/>
        <v>3.2112264727871973</v>
      </c>
      <c r="BF50" s="152">
        <f t="shared" si="16"/>
        <v>3.1663553319021505</v>
      </c>
      <c r="BG50" s="149">
        <f t="shared" ref="BG50:BJ54" si="18">1.03*((((5*($H$11*10000))/(((((VLOOKUP(BG$31,$I$5:$J$15,2))*$Q50)*(BG$30+0.035)/2)+((($E$9*(1-0.148))+($E$16/$E$6))*((BG$30+0.035)/COS(BG$31*PI()/180))/2)+$E$14)*(5/384)))^(1/4))/100)</f>
        <v>3.1547425484516136</v>
      </c>
      <c r="BH50" s="149">
        <f t="shared" si="18"/>
        <v>3.1303114328643091</v>
      </c>
      <c r="BI50" s="149">
        <f t="shared" si="18"/>
        <v>3.1125094499929742</v>
      </c>
      <c r="BJ50" s="149">
        <f t="shared" si="18"/>
        <v>3.14696820957111</v>
      </c>
    </row>
    <row r="51" spans="2:62" ht="18" customHeight="1" x14ac:dyDescent="0.25">
      <c r="D51" s="59"/>
      <c r="E51" s="57"/>
      <c r="P51" s="179"/>
      <c r="Q51" s="148">
        <v>55</v>
      </c>
      <c r="R51" s="149">
        <f t="shared" ref="R51:AK54" si="19">1.03*((((5*($H$11*10000))/(((((VLOOKUP(R$31,$I$5:$J$15,2))*$Q51)*(R$30+0.035)/2)+((($E$9*(1-0.148))+($E$16/$E$6))*((R$30+0.035)/COS(R$31*PI()/180))/2)+$E$14)*(5/384)))^(1/4))/100)</f>
        <v>3.9464607037817627</v>
      </c>
      <c r="S51" s="149">
        <f t="shared" si="19"/>
        <v>3.934662822389285</v>
      </c>
      <c r="T51" s="149">
        <f t="shared" si="19"/>
        <v>3.9097118280904648</v>
      </c>
      <c r="U51" s="149">
        <f t="shared" si="19"/>
        <v>3.8914205062728358</v>
      </c>
      <c r="V51" s="149">
        <f t="shared" si="19"/>
        <v>3.9402985428153783</v>
      </c>
      <c r="W51" s="149">
        <f t="shared" si="19"/>
        <v>3.7645795841850944</v>
      </c>
      <c r="X51" s="151">
        <f t="shared" si="19"/>
        <v>3.7529742055180395</v>
      </c>
      <c r="Y51" s="156">
        <f t="shared" si="19"/>
        <v>3.7284480633404606</v>
      </c>
      <c r="Z51" s="149">
        <f t="shared" si="19"/>
        <v>3.7104832613011007</v>
      </c>
      <c r="AA51" s="157">
        <f t="shared" si="19"/>
        <v>3.7585172920892091</v>
      </c>
      <c r="AB51" s="152">
        <f t="shared" si="19"/>
        <v>3.6181400049880641</v>
      </c>
      <c r="AC51" s="149">
        <f t="shared" si="19"/>
        <v>3.6067476738306286</v>
      </c>
      <c r="AD51" s="149">
        <f t="shared" si="19"/>
        <v>3.5826840537239506</v>
      </c>
      <c r="AE51" s="149">
        <f t="shared" si="19"/>
        <v>3.5650684541781836</v>
      </c>
      <c r="AF51" s="149">
        <f t="shared" si="19"/>
        <v>3.6121885327153396</v>
      </c>
      <c r="AG51" s="149">
        <f t="shared" si="19"/>
        <v>3.496375273614404</v>
      </c>
      <c r="AH51" s="151">
        <f t="shared" si="19"/>
        <v>3.4851949797750521</v>
      </c>
      <c r="AI51" s="156">
        <f t="shared" si="19"/>
        <v>3.4615881952734147</v>
      </c>
      <c r="AJ51" s="149">
        <f t="shared" si="19"/>
        <v>3.4443146083298615</v>
      </c>
      <c r="AK51" s="157">
        <f t="shared" si="19"/>
        <v>3.4905342289964758</v>
      </c>
      <c r="AL51" s="152">
        <f t="shared" si="16"/>
        <v>3.3926847801536311</v>
      </c>
      <c r="AM51" s="149">
        <f t="shared" si="16"/>
        <v>3.2129903169306324</v>
      </c>
      <c r="AN51" s="149">
        <f t="shared" si="16"/>
        <v>3.3585362733751545</v>
      </c>
      <c r="AO51" s="149">
        <f t="shared" si="16"/>
        <v>3.3415871189170678</v>
      </c>
      <c r="AP51" s="149">
        <f t="shared" si="16"/>
        <v>3.3869495563417131</v>
      </c>
      <c r="AQ51" s="149">
        <f t="shared" si="16"/>
        <v>3.3027489356945638</v>
      </c>
      <c r="AR51" s="151">
        <f t="shared" si="16"/>
        <v>3.2919630834878704</v>
      </c>
      <c r="AS51" s="156">
        <f t="shared" si="16"/>
        <v>3.2692011332205695</v>
      </c>
      <c r="AT51" s="149">
        <f t="shared" si="16"/>
        <v>3.2525558724712855</v>
      </c>
      <c r="AU51" s="157">
        <f t="shared" si="16"/>
        <v>3.2971135044013664</v>
      </c>
      <c r="AV51" s="152">
        <f t="shared" si="16"/>
        <v>3.2235969043916723</v>
      </c>
      <c r="AW51" s="149">
        <f t="shared" si="16"/>
        <v>3.2129903169306324</v>
      </c>
      <c r="AX51" s="149">
        <f t="shared" si="16"/>
        <v>3.1906109327709729</v>
      </c>
      <c r="AY51" s="149">
        <f t="shared" si="16"/>
        <v>3.1742490310515068</v>
      </c>
      <c r="AZ51" s="149">
        <f t="shared" ref="AW51:AZ54" si="20">1.03*((((5*($H$11*10000))/(((((VLOOKUP(AZ$31,$I$5:$J$15,2))*$Q51)*(AZ$30+0.035)/2)+((($E$9*(1-0.148))+($E$16/$E$6))*((AZ$30+0.035)/COS(AZ$31*PI()/180))/2)+$E$14)*(5/384)))^(1/4))/100)</f>
        <v>3.2180549728838597</v>
      </c>
      <c r="BA51" s="149">
        <f t="shared" si="16"/>
        <v>3.1531039212656862</v>
      </c>
      <c r="BB51" s="151">
        <f t="shared" si="17"/>
        <v>3.1426649109441591</v>
      </c>
      <c r="BC51" s="156">
        <f t="shared" si="17"/>
        <v>3.1206425831425157</v>
      </c>
      <c r="BD51" s="149">
        <f t="shared" si="17"/>
        <v>3.1045446695672436</v>
      </c>
      <c r="BE51" s="157">
        <f t="shared" si="17"/>
        <v>3.1476494153031829</v>
      </c>
      <c r="BF51" s="152">
        <f t="shared" si="16"/>
        <v>3.0897014684844741</v>
      </c>
      <c r="BG51" s="149">
        <f t="shared" si="18"/>
        <v>3.0794191428556124</v>
      </c>
      <c r="BH51" s="149">
        <f t="shared" si="18"/>
        <v>3.0577302489548988</v>
      </c>
      <c r="BI51" s="149">
        <f t="shared" si="18"/>
        <v>3.0418785105962787</v>
      </c>
      <c r="BJ51" s="149">
        <f t="shared" si="18"/>
        <v>3.0843287212857238</v>
      </c>
    </row>
    <row r="52" spans="2:62" ht="18" customHeight="1" x14ac:dyDescent="0.25">
      <c r="D52" s="59"/>
      <c r="E52" s="57"/>
      <c r="P52" s="179"/>
      <c r="Q52" s="148">
        <v>65</v>
      </c>
      <c r="R52" s="149">
        <f t="shared" si="19"/>
        <v>3.8678507368662505</v>
      </c>
      <c r="S52" s="149">
        <f t="shared" si="19"/>
        <v>3.8571758327752952</v>
      </c>
      <c r="T52" s="149">
        <f t="shared" si="19"/>
        <v>3.8345595570055164</v>
      </c>
      <c r="U52" s="149">
        <f t="shared" si="19"/>
        <v>3.8179454622335971</v>
      </c>
      <c r="V52" s="149">
        <f t="shared" si="19"/>
        <v>3.8747492565681592</v>
      </c>
      <c r="W52" s="149">
        <f t="shared" si="16"/>
        <v>3.687352682374311</v>
      </c>
      <c r="X52" s="151">
        <f t="shared" si="16"/>
        <v>3.6768834244086928</v>
      </c>
      <c r="Y52" s="156">
        <f t="shared" si="16"/>
        <v>3.6547164880283809</v>
      </c>
      <c r="Z52" s="149">
        <f t="shared" si="16"/>
        <v>3.6384441321083938</v>
      </c>
      <c r="AA52" s="157">
        <f t="shared" si="16"/>
        <v>3.6941205286074847</v>
      </c>
      <c r="AB52" s="152">
        <f t="shared" si="16"/>
        <v>3.5424002212826995</v>
      </c>
      <c r="AC52" s="149">
        <f t="shared" si="16"/>
        <v>3.5321448701903435</v>
      </c>
      <c r="AD52" s="149">
        <f t="shared" si="16"/>
        <v>3.5104402412133098</v>
      </c>
      <c r="AE52" s="149">
        <f t="shared" si="16"/>
        <v>3.4945152658919874</v>
      </c>
      <c r="AF52" s="149">
        <f t="shared" si="16"/>
        <v>3.5490313197210841</v>
      </c>
      <c r="AG52" s="149">
        <f t="shared" si="16"/>
        <v>3.4220957499226476</v>
      </c>
      <c r="AH52" s="151">
        <f t="shared" si="16"/>
        <v>3.4120470753217713</v>
      </c>
      <c r="AI52" s="156">
        <f t="shared" si="16"/>
        <v>3.3907866829738635</v>
      </c>
      <c r="AJ52" s="149">
        <f t="shared" si="16"/>
        <v>3.3751934607304075</v>
      </c>
      <c r="AK52" s="157">
        <f t="shared" si="16"/>
        <v>3.4285943254644939</v>
      </c>
      <c r="AL52" s="152">
        <f t="shared" si="16"/>
        <v>3.3197925878043879</v>
      </c>
      <c r="AM52" s="149">
        <f t="shared" si="16"/>
        <v>3.1437145743229888</v>
      </c>
      <c r="AN52" s="149">
        <f t="shared" si="16"/>
        <v>3.2890945608888154</v>
      </c>
      <c r="AO52" s="149">
        <f t="shared" si="16"/>
        <v>3.2738112652250342</v>
      </c>
      <c r="AP52" s="149">
        <f t="shared" si="16"/>
        <v>3.3261662476451535</v>
      </c>
      <c r="AQ52" s="149">
        <f t="shared" si="16"/>
        <v>3.2311575861840232</v>
      </c>
      <c r="AR52" s="151">
        <f t="shared" si="16"/>
        <v>3.2214845211781746</v>
      </c>
      <c r="AS52" s="156">
        <f t="shared" si="16"/>
        <v>3.2010279047417223</v>
      </c>
      <c r="AT52" s="149">
        <f t="shared" si="16"/>
        <v>3.1860319322508528</v>
      </c>
      <c r="AU52" s="157">
        <f t="shared" si="16"/>
        <v>3.2374147360265657</v>
      </c>
      <c r="AV52" s="152">
        <f t="shared" si="16"/>
        <v>3.1532193972402616</v>
      </c>
      <c r="AW52" s="149">
        <f t="shared" si="20"/>
        <v>3.1437145743229888</v>
      </c>
      <c r="AX52" s="149">
        <f t="shared" si="20"/>
        <v>3.1236169710573565</v>
      </c>
      <c r="AY52" s="149">
        <f t="shared" si="20"/>
        <v>3.10888691079853</v>
      </c>
      <c r="AZ52" s="149">
        <f t="shared" si="20"/>
        <v>3.1593682433371404</v>
      </c>
      <c r="BA52" s="149">
        <f t="shared" si="16"/>
        <v>3.0838579112733595</v>
      </c>
      <c r="BB52" s="151">
        <f t="shared" si="17"/>
        <v>3.0745093591234269</v>
      </c>
      <c r="BC52" s="156">
        <f t="shared" si="17"/>
        <v>3.0547448071035195</v>
      </c>
      <c r="BD52" s="149">
        <f t="shared" si="17"/>
        <v>3.0402610778108494</v>
      </c>
      <c r="BE52" s="157">
        <f t="shared" si="17"/>
        <v>3.0899060921035977</v>
      </c>
      <c r="BF52" s="152">
        <f t="shared" si="16"/>
        <v>3.0215110715164526</v>
      </c>
      <c r="BG52" s="149">
        <f t="shared" si="18"/>
        <v>3.012307902242862</v>
      </c>
      <c r="BH52" s="149">
        <f t="shared" si="18"/>
        <v>2.9928528921344113</v>
      </c>
      <c r="BI52" s="149">
        <f t="shared" si="18"/>
        <v>2.9785978482115203</v>
      </c>
      <c r="BJ52" s="149">
        <f t="shared" si="18"/>
        <v>3.0274655510342021</v>
      </c>
    </row>
    <row r="53" spans="2:62" ht="18" customHeight="1" x14ac:dyDescent="0.25">
      <c r="D53" s="59"/>
      <c r="E53" s="57"/>
      <c r="P53" s="179"/>
      <c r="Q53" s="148">
        <v>90</v>
      </c>
      <c r="R53" s="149">
        <f t="shared" si="19"/>
        <v>3.700672441908746</v>
      </c>
      <c r="S53" s="149">
        <f t="shared" si="19"/>
        <v>3.692103974265613</v>
      </c>
      <c r="T53" s="149">
        <f t="shared" si="19"/>
        <v>3.6738876391110438</v>
      </c>
      <c r="U53" s="149">
        <f t="shared" si="19"/>
        <v>3.660451746377428</v>
      </c>
      <c r="V53" s="149">
        <f t="shared" si="19"/>
        <v>3.7318023775651392</v>
      </c>
      <c r="W53" s="149">
        <f t="shared" si="16"/>
        <v>3.5238518560130738</v>
      </c>
      <c r="X53" s="151">
        <f t="shared" si="16"/>
        <v>3.5154969582488507</v>
      </c>
      <c r="Y53" s="156">
        <f t="shared" si="16"/>
        <v>3.497742349232881</v>
      </c>
      <c r="Z53" s="149">
        <f t="shared" si="16"/>
        <v>3.4846536316798309</v>
      </c>
      <c r="AA53" s="157">
        <f t="shared" si="16"/>
        <v>3.5542256623395736</v>
      </c>
      <c r="AB53" s="152">
        <f t="shared" si="16"/>
        <v>3.382552989939501</v>
      </c>
      <c r="AC53" s="149">
        <f t="shared" si="16"/>
        <v>3.3744019232528411</v>
      </c>
      <c r="AD53" s="149">
        <f t="shared" si="16"/>
        <v>3.3570856928176989</v>
      </c>
      <c r="AE53" s="149">
        <f t="shared" si="16"/>
        <v>3.3443246469965699</v>
      </c>
      <c r="AF53" s="149">
        <f t="shared" si="16"/>
        <v>3.4121992667989209</v>
      </c>
      <c r="AG53" s="149">
        <f t="shared" si="16"/>
        <v>3.2656964220118416</v>
      </c>
      <c r="AH53" s="151">
        <f t="shared" si="16"/>
        <v>3.2577335449657769</v>
      </c>
      <c r="AI53" s="156">
        <f t="shared" si="16"/>
        <v>3.2408208707037618</v>
      </c>
      <c r="AJ53" s="149">
        <f t="shared" si="16"/>
        <v>3.2283604595081612</v>
      </c>
      <c r="AK53" s="157">
        <f t="shared" si="16"/>
        <v>3.2946679598849347</v>
      </c>
      <c r="AL53" s="152">
        <f t="shared" si="16"/>
        <v>3.1665906144631073</v>
      </c>
      <c r="AM53" s="149">
        <f t="shared" si="16"/>
        <v>2.9981963809979626</v>
      </c>
      <c r="AN53" s="149">
        <f t="shared" si="16"/>
        <v>3.1422555218607759</v>
      </c>
      <c r="AO53" s="149">
        <f t="shared" si="16"/>
        <v>3.1300689288534795</v>
      </c>
      <c r="AP53" s="149">
        <f t="shared" si="16"/>
        <v>3.1949433071952753</v>
      </c>
      <c r="AQ53" s="149">
        <f t="shared" si="16"/>
        <v>3.0809048258767171</v>
      </c>
      <c r="AR53" s="151">
        <f t="shared" si="16"/>
        <v>3.0732712619260139</v>
      </c>
      <c r="AS53" s="156">
        <f t="shared" si="16"/>
        <v>3.0570629919856755</v>
      </c>
      <c r="AT53" s="149">
        <f t="shared" si="16"/>
        <v>3.0451258165473765</v>
      </c>
      <c r="AU53" s="157">
        <f t="shared" si="16"/>
        <v>3.1086910590211989</v>
      </c>
      <c r="AV53" s="152">
        <f t="shared" si="16"/>
        <v>3.0056860182864296</v>
      </c>
      <c r="AW53" s="149">
        <f t="shared" si="20"/>
        <v>2.9981963809979626</v>
      </c>
      <c r="AX53" s="149">
        <f t="shared" si="20"/>
        <v>2.9822954552911778</v>
      </c>
      <c r="AY53" s="149">
        <f t="shared" si="20"/>
        <v>2.9705861350713718</v>
      </c>
      <c r="AZ53" s="149">
        <f t="shared" si="20"/>
        <v>3.0329528810424793</v>
      </c>
      <c r="BA53" s="149">
        <f t="shared" si="16"/>
        <v>2.9388365681915456</v>
      </c>
      <c r="BB53" s="151">
        <f t="shared" si="17"/>
        <v>2.9314791521236794</v>
      </c>
      <c r="BC53" s="156">
        <f t="shared" si="17"/>
        <v>2.9158603594096903</v>
      </c>
      <c r="BD53" s="149">
        <f t="shared" si="17"/>
        <v>2.9043600193368952</v>
      </c>
      <c r="BE53" s="157">
        <f t="shared" si="17"/>
        <v>2.9656257450307169</v>
      </c>
      <c r="BF53" s="152">
        <f t="shared" si="16"/>
        <v>2.878816627812967</v>
      </c>
      <c r="BG53" s="149">
        <f t="shared" si="18"/>
        <v>2.8715811522512666</v>
      </c>
      <c r="BH53" s="149">
        <f t="shared" si="18"/>
        <v>2.856222397438144</v>
      </c>
      <c r="BI53" s="149">
        <f t="shared" si="18"/>
        <v>2.8449145358803558</v>
      </c>
      <c r="BJ53" s="149">
        <f t="shared" si="18"/>
        <v>2.9051648520746007</v>
      </c>
    </row>
    <row r="54" spans="2:62" ht="18" customHeight="1" thickBot="1" x14ac:dyDescent="0.3">
      <c r="C54" s="114"/>
      <c r="D54" s="112"/>
      <c r="E54" s="115"/>
      <c r="P54" s="179"/>
      <c r="Q54" s="148">
        <v>140</v>
      </c>
      <c r="R54" s="149">
        <f t="shared" si="19"/>
        <v>3.4499163744348551</v>
      </c>
      <c r="S54" s="149">
        <f t="shared" si="19"/>
        <v>3.4438747025014611</v>
      </c>
      <c r="T54" s="149">
        <f t="shared" si="19"/>
        <v>3.4309736201893806</v>
      </c>
      <c r="U54" s="149">
        <f t="shared" si="19"/>
        <v>3.4214088935308298</v>
      </c>
      <c r="V54" s="149">
        <f t="shared" si="19"/>
        <v>3.5090045735157549</v>
      </c>
      <c r="W54" s="149">
        <f t="shared" si="16"/>
        <v>3.2802423214900482</v>
      </c>
      <c r="X54" s="151">
        <f t="shared" si="16"/>
        <v>3.2743941098857303</v>
      </c>
      <c r="Y54" s="158">
        <f t="shared" si="16"/>
        <v>3.261909217407418</v>
      </c>
      <c r="Z54" s="159">
        <f t="shared" si="16"/>
        <v>3.2526557379413088</v>
      </c>
      <c r="AA54" s="160">
        <f t="shared" si="16"/>
        <v>3.3374882032229474</v>
      </c>
      <c r="AB54" s="152">
        <f t="shared" si="16"/>
        <v>3.1454924710353152</v>
      </c>
      <c r="AC54" s="149">
        <f t="shared" si="16"/>
        <v>3.1398158010714714</v>
      </c>
      <c r="AD54" s="149">
        <f t="shared" si="16"/>
        <v>3.1276991874100326</v>
      </c>
      <c r="AE54" s="149">
        <f t="shared" si="16"/>
        <v>3.1187204682105532</v>
      </c>
      <c r="AF54" s="149">
        <f t="shared" si="16"/>
        <v>3.2010926199272687</v>
      </c>
      <c r="AG54" s="149">
        <f t="shared" si="16"/>
        <v>3.0345432325093924</v>
      </c>
      <c r="AH54" s="151">
        <f t="shared" si="16"/>
        <v>3.0290182570785116</v>
      </c>
      <c r="AI54" s="158">
        <f t="shared" si="16"/>
        <v>3.0172269025389702</v>
      </c>
      <c r="AJ54" s="159">
        <f t="shared" si="16"/>
        <v>3.0084904918733959</v>
      </c>
      <c r="AK54" s="160">
        <f t="shared" si="16"/>
        <v>3.0886814600943846</v>
      </c>
      <c r="AL54" s="152">
        <f t="shared" si="16"/>
        <v>2.9407582131942336</v>
      </c>
      <c r="AM54" s="149">
        <f t="shared" si="16"/>
        <v>2.7838684503473212</v>
      </c>
      <c r="AN54" s="149">
        <f t="shared" si="16"/>
        <v>2.9238655395431499</v>
      </c>
      <c r="AO54" s="149">
        <f t="shared" si="16"/>
        <v>2.9153440868539566</v>
      </c>
      <c r="AP54" s="149">
        <f t="shared" si="16"/>
        <v>2.9935931351544181</v>
      </c>
      <c r="AQ54" s="149">
        <f t="shared" si="16"/>
        <v>2.8598809516462227</v>
      </c>
      <c r="AR54" s="151">
        <f t="shared" si="16"/>
        <v>2.85461147410741</v>
      </c>
      <c r="AS54" s="158">
        <f t="shared" si="16"/>
        <v>2.8433673209232468</v>
      </c>
      <c r="AT54" s="159">
        <f t="shared" si="16"/>
        <v>2.8350380122204957</v>
      </c>
      <c r="AU54" s="160">
        <f t="shared" si="16"/>
        <v>2.9115467261044876</v>
      </c>
      <c r="AV54" s="152">
        <f t="shared" si="16"/>
        <v>2.789029127912273</v>
      </c>
      <c r="AW54" s="149">
        <f t="shared" si="20"/>
        <v>2.7838684503473212</v>
      </c>
      <c r="AX54" s="149">
        <f t="shared" si="20"/>
        <v>2.7728571281612697</v>
      </c>
      <c r="AY54" s="149">
        <f t="shared" si="20"/>
        <v>2.7647008769073516</v>
      </c>
      <c r="AZ54" s="149">
        <f t="shared" si="20"/>
        <v>2.8396390336202271</v>
      </c>
      <c r="BA54" s="149">
        <f t="shared" si="16"/>
        <v>2.726166595050703</v>
      </c>
      <c r="BB54" s="151">
        <f t="shared" si="17"/>
        <v>2.7211046832257826</v>
      </c>
      <c r="BC54" s="158">
        <f t="shared" si="17"/>
        <v>2.7103046403034829</v>
      </c>
      <c r="BD54" s="159">
        <f t="shared" si="17"/>
        <v>2.7023053593642516</v>
      </c>
      <c r="BE54" s="160">
        <f t="shared" si="17"/>
        <v>2.7758167409611314</v>
      </c>
      <c r="BF54" s="152">
        <f t="shared" si="16"/>
        <v>2.6698053165206179</v>
      </c>
      <c r="BG54" s="149">
        <f t="shared" si="18"/>
        <v>2.6648336230134175</v>
      </c>
      <c r="BH54" s="149">
        <f t="shared" si="18"/>
        <v>2.6542265168078085</v>
      </c>
      <c r="BI54" s="149">
        <f t="shared" si="18"/>
        <v>2.6463705282037213</v>
      </c>
      <c r="BJ54" s="149">
        <f t="shared" si="18"/>
        <v>2.71857782511848</v>
      </c>
    </row>
    <row r="55" spans="2:62" ht="18" customHeight="1" x14ac:dyDescent="0.25">
      <c r="C55" s="114"/>
      <c r="D55" s="112"/>
      <c r="E55" s="115"/>
      <c r="P55" s="121"/>
      <c r="Q55" s="120"/>
      <c r="R55" s="118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</row>
    <row r="56" spans="2:62" ht="18" customHeight="1" x14ac:dyDescent="0.25">
      <c r="C56" s="114"/>
      <c r="D56" s="112"/>
      <c r="E56" s="115"/>
      <c r="P56" s="121"/>
      <c r="Q56" s="120"/>
      <c r="R56" s="118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</row>
    <row r="57" spans="2:62" ht="18" customHeight="1" x14ac:dyDescent="0.25">
      <c r="C57" s="114"/>
      <c r="D57" s="112"/>
      <c r="E57" s="115"/>
      <c r="P57" s="121"/>
      <c r="Q57" s="120"/>
      <c r="R57" s="118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</row>
    <row r="58" spans="2:62" ht="18" customHeight="1" x14ac:dyDescent="0.25">
      <c r="P58" s="121"/>
      <c r="Q58" s="117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</row>
    <row r="59" spans="2:62" ht="18" customHeight="1" x14ac:dyDescent="0.25">
      <c r="B59" s="78"/>
      <c r="C59" s="79"/>
      <c r="D59" s="80"/>
      <c r="E59" s="80"/>
      <c r="F59" s="81"/>
      <c r="G59" s="81"/>
    </row>
    <row r="60" spans="2:62" ht="18" customHeight="1" x14ac:dyDescent="0.25">
      <c r="B60" s="78"/>
      <c r="C60" s="79"/>
      <c r="D60" s="80"/>
      <c r="E60" s="80"/>
      <c r="F60" s="81"/>
      <c r="G60" s="81"/>
    </row>
    <row r="61" spans="2:62" ht="18" customHeight="1" x14ac:dyDescent="0.3">
      <c r="B61" s="78"/>
      <c r="C61" s="82"/>
      <c r="D61" s="82"/>
      <c r="E61" s="82"/>
      <c r="F61" s="81"/>
      <c r="G61" s="81"/>
    </row>
    <row r="62" spans="2:62" ht="18" customHeight="1" x14ac:dyDescent="0.25"/>
    <row r="63" spans="2:62" ht="18" customHeight="1" x14ac:dyDescent="0.25"/>
    <row r="64" spans="2:6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</sheetData>
  <sheetProtection algorithmName="SHA-512" hashValue="3gZGaT3TO8C9EdBDeu+Af/AJZf3374JzA+PMuqHbDiqVXOmN6PTGBSXswS1Vhx6eEf+2SatKiT7mNpv08L6JeA==" saltValue="b2ngMD4jojR/XDm+oME+MQ==" spinCount="100000" sheet="1" objects="1" scenarios="1"/>
  <mergeCells count="17">
    <mergeCell ref="P32:P36"/>
    <mergeCell ref="P38:P42"/>
    <mergeCell ref="P44:P48"/>
    <mergeCell ref="P50:P54"/>
    <mergeCell ref="B1:E1"/>
    <mergeCell ref="C19:C20"/>
    <mergeCell ref="I2:K2"/>
    <mergeCell ref="I19:K19"/>
    <mergeCell ref="I20:K20"/>
    <mergeCell ref="B2:E2"/>
    <mergeCell ref="C21:C22"/>
    <mergeCell ref="D29:E29"/>
    <mergeCell ref="C23:C24"/>
    <mergeCell ref="C25:C26"/>
    <mergeCell ref="C28:D28"/>
    <mergeCell ref="P30:Q30"/>
    <mergeCell ref="P31:Q31"/>
  </mergeCells>
  <phoneticPr fontId="1" type="noConversion"/>
  <conditionalFormatting sqref="E36:E48">
    <cfRule type="cellIs" dxfId="5" priority="1" stopIfTrue="1" operator="greaterThan">
      <formula>$E$28</formula>
    </cfRule>
  </conditionalFormatting>
  <conditionalFormatting sqref="E30:E35">
    <cfRule type="cellIs" dxfId="4" priority="2" stopIfTrue="1" operator="greaterThan">
      <formula>$E$28</formula>
    </cfRule>
  </conditionalFormatting>
  <pageMargins left="0.39370078740157483" right="0" top="0.39370078740157483" bottom="0" header="0" footer="0"/>
  <pageSetup paperSize="9" scale="86" fitToHeight="0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B65"/>
  <sheetViews>
    <sheetView zoomScaleNormal="100" workbookViewId="0">
      <selection activeCell="M54" sqref="M54"/>
    </sheetView>
  </sheetViews>
  <sheetFormatPr baseColWidth="10" defaultRowHeight="13.2" x14ac:dyDescent="0.25"/>
  <cols>
    <col min="1" max="1" width="1.6640625" customWidth="1"/>
    <col min="2" max="2" width="40.77734375" customWidth="1"/>
    <col min="3" max="3" width="2" hidden="1" customWidth="1"/>
    <col min="4" max="4" width="50.77734375" customWidth="1"/>
    <col min="5" max="5" width="13.6640625" customWidth="1"/>
    <col min="6" max="6" width="1.77734375" customWidth="1"/>
    <col min="7" max="7" width="28.21875" hidden="1" customWidth="1"/>
    <col min="8" max="8" width="7" hidden="1" customWidth="1"/>
    <col min="9" max="9" width="14.77734375" hidden="1" customWidth="1"/>
    <col min="10" max="10" width="12.6640625" hidden="1" customWidth="1"/>
    <col min="11" max="11" width="6.88671875" hidden="1" customWidth="1"/>
    <col min="12" max="14" width="8.6640625" customWidth="1"/>
    <col min="15" max="15" width="5.77734375" hidden="1" customWidth="1"/>
    <col min="16" max="16" width="11.5546875" hidden="1" customWidth="1"/>
    <col min="17" max="18" width="5.77734375" hidden="1" customWidth="1"/>
    <col min="19" max="54" width="4.77734375" hidden="1" customWidth="1"/>
  </cols>
  <sheetData>
    <row r="1" spans="2:15" ht="12.9" customHeight="1" x14ac:dyDescent="0.25">
      <c r="B1" s="206" t="s">
        <v>68</v>
      </c>
      <c r="C1" s="202"/>
      <c r="D1" s="202"/>
      <c r="E1" s="202"/>
    </row>
    <row r="2" spans="2:15" ht="21" x14ac:dyDescent="0.25">
      <c r="B2" s="192" t="s">
        <v>53</v>
      </c>
      <c r="C2" s="192"/>
      <c r="D2" s="192"/>
      <c r="E2" s="192"/>
      <c r="I2" s="187" t="s">
        <v>35</v>
      </c>
      <c r="J2" s="188"/>
      <c r="K2" s="188"/>
    </row>
    <row r="3" spans="2:15" ht="5.0999999999999996" customHeight="1" thickBot="1" x14ac:dyDescent="0.3"/>
    <row r="4" spans="2:15" ht="18" customHeight="1" x14ac:dyDescent="0.25">
      <c r="B4" s="83" t="s">
        <v>59</v>
      </c>
      <c r="D4" s="13" t="s">
        <v>4</v>
      </c>
      <c r="E4" s="39">
        <v>5</v>
      </c>
      <c r="G4" s="55" t="s">
        <v>23</v>
      </c>
      <c r="H4" s="54">
        <f>(E4+0.035)/COS(E7*PI()/180)</f>
        <v>5.1126729908447262</v>
      </c>
      <c r="I4" s="45" t="s">
        <v>3</v>
      </c>
      <c r="J4" s="46" t="s">
        <v>16</v>
      </c>
      <c r="K4" s="26"/>
    </row>
    <row r="5" spans="2:15" ht="18" hidden="1" customHeight="1" x14ac:dyDescent="0.25">
      <c r="B5" s="83"/>
      <c r="D5" s="14" t="s">
        <v>27</v>
      </c>
      <c r="E5" s="38">
        <v>0</v>
      </c>
      <c r="I5" s="42">
        <v>5</v>
      </c>
      <c r="J5" s="47">
        <v>0.8</v>
      </c>
      <c r="K5" s="11"/>
    </row>
    <row r="6" spans="2:15" ht="18" customHeight="1" x14ac:dyDescent="0.25">
      <c r="B6" s="83" t="s">
        <v>60</v>
      </c>
      <c r="D6" s="14" t="s">
        <v>34</v>
      </c>
      <c r="E6" s="38">
        <v>0.7</v>
      </c>
      <c r="I6" s="42">
        <v>10</v>
      </c>
      <c r="J6" s="47">
        <v>0.8</v>
      </c>
    </row>
    <row r="7" spans="2:15" ht="18" customHeight="1" x14ac:dyDescent="0.25">
      <c r="B7" s="83" t="s">
        <v>63</v>
      </c>
      <c r="D7" s="14" t="s">
        <v>5</v>
      </c>
      <c r="E7" s="40">
        <v>10</v>
      </c>
      <c r="I7" s="42">
        <v>15</v>
      </c>
      <c r="J7" s="47">
        <v>0.8</v>
      </c>
      <c r="L7" s="143"/>
      <c r="M7" s="147"/>
      <c r="N7" s="147"/>
    </row>
    <row r="8" spans="2:15" ht="18" customHeight="1" x14ac:dyDescent="0.25">
      <c r="B8" s="83" t="s">
        <v>61</v>
      </c>
      <c r="D8" s="14" t="s">
        <v>1</v>
      </c>
      <c r="E8" s="40">
        <v>45</v>
      </c>
      <c r="I8" s="42">
        <v>20</v>
      </c>
      <c r="J8" s="47">
        <v>0.8</v>
      </c>
      <c r="L8" s="145"/>
      <c r="M8" s="146"/>
      <c r="N8" s="146"/>
      <c r="O8" s="11"/>
    </row>
    <row r="9" spans="2:15" ht="18" customHeight="1" thickBot="1" x14ac:dyDescent="0.3">
      <c r="B9" s="77" t="s">
        <v>51</v>
      </c>
      <c r="D9" s="15" t="s">
        <v>2</v>
      </c>
      <c r="E9" s="41">
        <v>35</v>
      </c>
      <c r="I9" s="42">
        <v>25</v>
      </c>
      <c r="J9" s="47">
        <v>0.8</v>
      </c>
      <c r="L9" s="139"/>
      <c r="M9" s="140"/>
      <c r="N9" s="140"/>
      <c r="O9" s="11"/>
    </row>
    <row r="10" spans="2:15" ht="18" hidden="1" customHeight="1" x14ac:dyDescent="0.25">
      <c r="D10" s="12" t="s">
        <v>29</v>
      </c>
      <c r="E10" s="48">
        <v>346.74</v>
      </c>
      <c r="G10" s="26" t="s">
        <v>24</v>
      </c>
      <c r="H10">
        <f>70000000000*E10/100000000</f>
        <v>242718</v>
      </c>
      <c r="I10" s="42">
        <v>30</v>
      </c>
      <c r="J10" s="47">
        <f t="shared" ref="J10:J15" si="0">0.8*(60-$I10)/30</f>
        <v>0.8</v>
      </c>
    </row>
    <row r="11" spans="2:15" ht="18" hidden="1" customHeight="1" x14ac:dyDescent="0.25">
      <c r="D11" s="9" t="s">
        <v>15</v>
      </c>
      <c r="E11" s="49">
        <v>144</v>
      </c>
      <c r="G11" s="26" t="s">
        <v>25</v>
      </c>
      <c r="H11">
        <f>(210000000000*E11/100000000)+H10</f>
        <v>545118</v>
      </c>
      <c r="I11" s="42">
        <v>31</v>
      </c>
      <c r="J11" s="47">
        <f t="shared" si="0"/>
        <v>0.77333333333333343</v>
      </c>
    </row>
    <row r="12" spans="2:15" ht="18" hidden="1" customHeight="1" x14ac:dyDescent="0.25">
      <c r="D12" s="9" t="s">
        <v>0</v>
      </c>
      <c r="E12" s="50">
        <f>ROUNDUP(E5/E6,0)-1</f>
        <v>-1</v>
      </c>
      <c r="I12" s="42">
        <v>32</v>
      </c>
      <c r="J12" s="47">
        <f t="shared" si="0"/>
        <v>0.7466666666666667</v>
      </c>
    </row>
    <row r="13" spans="2:15" ht="18" hidden="1" customHeight="1" x14ac:dyDescent="0.25">
      <c r="D13" s="9" t="s">
        <v>26</v>
      </c>
      <c r="E13" s="51">
        <v>5.5949999999999998</v>
      </c>
      <c r="I13" s="42">
        <v>33</v>
      </c>
      <c r="J13" s="47">
        <f t="shared" si="0"/>
        <v>0.72000000000000008</v>
      </c>
    </row>
    <row r="14" spans="2:15" ht="18" hidden="1" customHeight="1" x14ac:dyDescent="0.25">
      <c r="D14" s="9" t="s">
        <v>28</v>
      </c>
      <c r="E14" s="51">
        <v>15.015000000000001</v>
      </c>
      <c r="I14" s="43">
        <v>34</v>
      </c>
      <c r="J14" s="47">
        <f t="shared" si="0"/>
        <v>0.69333333333333336</v>
      </c>
    </row>
    <row r="15" spans="2:15" ht="18" hidden="1" customHeight="1" thickBot="1" x14ac:dyDescent="0.3">
      <c r="D15" s="1" t="s">
        <v>13</v>
      </c>
      <c r="E15" s="52">
        <v>4.157</v>
      </c>
      <c r="I15" s="44">
        <v>35</v>
      </c>
      <c r="J15" s="47">
        <f t="shared" si="0"/>
        <v>0.66666666666666663</v>
      </c>
    </row>
    <row r="16" spans="2:15" ht="18" hidden="1" customHeight="1" x14ac:dyDescent="0.25">
      <c r="D16" s="1" t="s">
        <v>11</v>
      </c>
      <c r="E16" s="52">
        <f>E15+0.915</f>
        <v>5.0720000000000001</v>
      </c>
      <c r="I16" s="34" t="s">
        <v>17</v>
      </c>
      <c r="J16" s="35">
        <f>VLOOKUP(E7,I5:J15,2)</f>
        <v>0.8</v>
      </c>
    </row>
    <row r="17" spans="3:54" ht="18" hidden="1" customHeight="1" x14ac:dyDescent="0.25">
      <c r="C17" s="10"/>
      <c r="D17" s="10"/>
      <c r="E17" s="5"/>
      <c r="F17" s="4"/>
      <c r="G17" s="4"/>
      <c r="H17" s="4"/>
      <c r="I17" s="32" t="s">
        <v>20</v>
      </c>
      <c r="J17" s="37">
        <f>J16*E8</f>
        <v>36</v>
      </c>
    </row>
    <row r="18" spans="3:54" ht="18" hidden="1" customHeight="1" thickBot="1" x14ac:dyDescent="0.3">
      <c r="C18" s="10"/>
      <c r="D18" s="10"/>
      <c r="E18" s="5"/>
      <c r="F18" s="4"/>
      <c r="G18" s="4"/>
      <c r="H18" s="4"/>
      <c r="I18" s="33" t="s">
        <v>21</v>
      </c>
      <c r="J18" s="36">
        <f>E5-(0.061*2)-(0.037*E12)</f>
        <v>-8.4999999999999992E-2</v>
      </c>
    </row>
    <row r="19" spans="3:54" s="3" customFormat="1" ht="18" hidden="1" customHeight="1" x14ac:dyDescent="0.25">
      <c r="C19" s="185">
        <v>1</v>
      </c>
      <c r="D19" s="92"/>
      <c r="E19" s="93"/>
      <c r="F19" s="5"/>
      <c r="G19" s="5"/>
      <c r="H19" s="5"/>
      <c r="I19" s="189" t="s">
        <v>18</v>
      </c>
      <c r="J19" s="189"/>
      <c r="K19" s="189"/>
    </row>
    <row r="20" spans="3:54" ht="18" hidden="1" customHeight="1" x14ac:dyDescent="0.25">
      <c r="C20" s="186"/>
      <c r="D20" s="1" t="s">
        <v>6</v>
      </c>
      <c r="E20" s="53">
        <f>(J17*E4/2)+(((E9*(1-0.148))+(E15/E6))*(H4/2))+E13</f>
        <v>187.00594116702453</v>
      </c>
      <c r="F20" s="4"/>
      <c r="G20" s="4"/>
      <c r="H20" s="4"/>
      <c r="I20" s="190" t="s">
        <v>19</v>
      </c>
      <c r="J20" s="191"/>
      <c r="K20" s="191"/>
    </row>
    <row r="21" spans="3:54" ht="18" hidden="1" customHeight="1" x14ac:dyDescent="0.25">
      <c r="C21" s="193">
        <v>2</v>
      </c>
      <c r="D21" s="94"/>
      <c r="E21" s="93"/>
      <c r="F21" s="4"/>
      <c r="G21" s="4"/>
      <c r="H21" s="4"/>
    </row>
    <row r="22" spans="3:54" ht="18" hidden="1" customHeight="1" x14ac:dyDescent="0.25">
      <c r="C22" s="186"/>
      <c r="D22" s="1" t="s">
        <v>6</v>
      </c>
      <c r="E22" s="53">
        <f>(J17*E4/2)+(((E9*(1-0.148))+(E16/E6))*(H4/2))+E13</f>
        <v>190.34743815746947</v>
      </c>
      <c r="F22" s="4"/>
      <c r="G22" s="4"/>
      <c r="H22" s="4"/>
    </row>
    <row r="23" spans="3:54" ht="18" hidden="1" customHeight="1" x14ac:dyDescent="0.25">
      <c r="C23" s="193">
        <v>3</v>
      </c>
      <c r="D23" s="94"/>
      <c r="E23" s="93"/>
      <c r="F23" s="4"/>
      <c r="G23" s="4"/>
      <c r="H23" s="4"/>
    </row>
    <row r="24" spans="3:54" ht="18" hidden="1" customHeight="1" x14ac:dyDescent="0.25">
      <c r="C24" s="186"/>
      <c r="D24" s="1" t="s">
        <v>6</v>
      </c>
      <c r="E24" s="53">
        <f>(J17*E4/2)+(((E9*(1-0.148))+(E15/E6))*(H4/2))+E14</f>
        <v>196.42594116702452</v>
      </c>
      <c r="F24" s="4"/>
      <c r="G24" s="4"/>
      <c r="H24" s="4"/>
    </row>
    <row r="25" spans="3:54" ht="18" hidden="1" customHeight="1" x14ac:dyDescent="0.25">
      <c r="C25" s="193">
        <v>4</v>
      </c>
      <c r="D25" s="94"/>
      <c r="E25" s="93"/>
      <c r="F25" s="4"/>
      <c r="G25" s="4"/>
      <c r="H25" s="4"/>
    </row>
    <row r="26" spans="3:54" ht="18" hidden="1" customHeight="1" x14ac:dyDescent="0.25">
      <c r="C26" s="186"/>
      <c r="D26" s="1" t="s">
        <v>6</v>
      </c>
      <c r="E26" s="53">
        <f>(J17*E4/2)+(((E9*(1-0.148))+(E16/E6))*(H4/2))+E14</f>
        <v>199.76743815746948</v>
      </c>
      <c r="F26" s="4"/>
      <c r="G26" s="4"/>
      <c r="H26" s="4"/>
    </row>
    <row r="27" spans="3:54" ht="18" hidden="1" customHeight="1" x14ac:dyDescent="0.25">
      <c r="D27" s="10"/>
      <c r="E27" s="5"/>
      <c r="F27" s="4"/>
      <c r="G27" s="4"/>
      <c r="H27" s="4"/>
    </row>
    <row r="28" spans="3:54" ht="18" hidden="1" customHeight="1" x14ac:dyDescent="0.25">
      <c r="C28" s="196"/>
      <c r="D28" s="197"/>
      <c r="E28" s="99"/>
      <c r="F28" s="4"/>
      <c r="G28" s="4"/>
      <c r="H28" s="4"/>
    </row>
    <row r="29" spans="3:54" ht="18" hidden="1" customHeight="1" x14ac:dyDescent="0.25">
      <c r="D29" s="194"/>
      <c r="E29" s="195"/>
      <c r="F29" s="4"/>
      <c r="G29" s="4"/>
      <c r="H29" s="4"/>
      <c r="Q29" s="75" t="s">
        <v>42</v>
      </c>
    </row>
    <row r="30" spans="3:54" ht="18" customHeight="1" thickBot="1" x14ac:dyDescent="0.35">
      <c r="C30" s="58"/>
      <c r="D30" s="58"/>
      <c r="E30" s="100"/>
      <c r="F30" s="6"/>
      <c r="G30" s="7"/>
      <c r="H30" s="7"/>
      <c r="Q30" s="198" t="s">
        <v>37</v>
      </c>
      <c r="R30" s="199"/>
      <c r="S30" s="67">
        <v>2</v>
      </c>
      <c r="T30" s="68">
        <v>2</v>
      </c>
      <c r="U30" s="65">
        <v>2</v>
      </c>
      <c r="V30" s="69">
        <v>2</v>
      </c>
      <c r="W30" s="68">
        <v>2.5</v>
      </c>
      <c r="X30" s="68">
        <v>2.5</v>
      </c>
      <c r="Y30" s="65">
        <v>2.5</v>
      </c>
      <c r="Z30" s="68">
        <v>2.5</v>
      </c>
      <c r="AA30" s="67">
        <v>3</v>
      </c>
      <c r="AB30" s="68">
        <v>3</v>
      </c>
      <c r="AC30" s="65">
        <v>3</v>
      </c>
      <c r="AD30" s="69">
        <v>3</v>
      </c>
      <c r="AE30" s="68">
        <v>3.5</v>
      </c>
      <c r="AF30" s="68">
        <v>3.5</v>
      </c>
      <c r="AG30" s="65">
        <v>3.5</v>
      </c>
      <c r="AH30" s="68">
        <v>3.5</v>
      </c>
      <c r="AI30" s="67">
        <v>4</v>
      </c>
      <c r="AJ30" s="68">
        <v>4</v>
      </c>
      <c r="AK30" s="65">
        <v>4</v>
      </c>
      <c r="AL30" s="69">
        <v>4</v>
      </c>
      <c r="AM30" s="68">
        <v>4.5</v>
      </c>
      <c r="AN30" s="68">
        <v>4.5</v>
      </c>
      <c r="AO30" s="65">
        <v>4.5</v>
      </c>
      <c r="AP30" s="68">
        <v>4.5</v>
      </c>
      <c r="AQ30" s="67">
        <v>5</v>
      </c>
      <c r="AR30" s="68">
        <v>5</v>
      </c>
      <c r="AS30" s="65">
        <v>5</v>
      </c>
      <c r="AT30" s="69">
        <v>5</v>
      </c>
      <c r="AU30" s="68">
        <v>5.5</v>
      </c>
      <c r="AV30" s="68">
        <v>5.5</v>
      </c>
      <c r="AW30" s="65">
        <v>5.5</v>
      </c>
      <c r="AX30" s="68">
        <v>5.5</v>
      </c>
      <c r="AY30" s="67">
        <v>6</v>
      </c>
      <c r="AZ30" s="68">
        <v>6</v>
      </c>
      <c r="BA30" s="65">
        <v>6</v>
      </c>
      <c r="BB30" s="69">
        <v>6</v>
      </c>
    </row>
    <row r="31" spans="3:54" ht="18" hidden="1" customHeight="1" x14ac:dyDescent="0.3">
      <c r="C31" s="58">
        <v>1</v>
      </c>
      <c r="D31" s="116" t="s">
        <v>22</v>
      </c>
      <c r="E31" s="104">
        <f>(((5*($H$10*10000))/($E20*(5/384)))^(1/4))/100</f>
        <v>2.6570177227841141</v>
      </c>
      <c r="F31" s="6"/>
      <c r="G31" s="7"/>
      <c r="H31" s="7"/>
      <c r="Q31" s="200" t="s">
        <v>3</v>
      </c>
      <c r="R31" s="201"/>
      <c r="S31" s="70">
        <v>5</v>
      </c>
      <c r="T31" s="71">
        <v>15</v>
      </c>
      <c r="U31" s="71">
        <v>25</v>
      </c>
      <c r="V31" s="72">
        <v>35</v>
      </c>
      <c r="W31" s="74">
        <v>5</v>
      </c>
      <c r="X31" s="71">
        <v>15</v>
      </c>
      <c r="Y31" s="71">
        <v>25</v>
      </c>
      <c r="Z31" s="73">
        <v>35</v>
      </c>
      <c r="AA31" s="70">
        <v>5</v>
      </c>
      <c r="AB31" s="71">
        <v>15</v>
      </c>
      <c r="AC31" s="71">
        <v>25</v>
      </c>
      <c r="AD31" s="72">
        <v>35</v>
      </c>
      <c r="AE31" s="74">
        <v>5</v>
      </c>
      <c r="AF31" s="71">
        <v>15</v>
      </c>
      <c r="AG31" s="71">
        <v>25</v>
      </c>
      <c r="AH31" s="73">
        <v>35</v>
      </c>
      <c r="AI31" s="70">
        <v>5</v>
      </c>
      <c r="AJ31" s="71">
        <v>15</v>
      </c>
      <c r="AK31" s="71">
        <v>25</v>
      </c>
      <c r="AL31" s="72">
        <v>35</v>
      </c>
      <c r="AM31" s="74">
        <v>5</v>
      </c>
      <c r="AN31" s="71">
        <v>15</v>
      </c>
      <c r="AO31" s="71">
        <v>25</v>
      </c>
      <c r="AP31" s="73">
        <v>35</v>
      </c>
      <c r="AQ31" s="70">
        <v>5</v>
      </c>
      <c r="AR31" s="71">
        <v>15</v>
      </c>
      <c r="AS31" s="71">
        <v>25</v>
      </c>
      <c r="AT31" s="72">
        <v>35</v>
      </c>
      <c r="AU31" s="74">
        <v>5</v>
      </c>
      <c r="AV31" s="71">
        <v>15</v>
      </c>
      <c r="AW31" s="71">
        <v>25</v>
      </c>
      <c r="AX31" s="73">
        <v>35</v>
      </c>
      <c r="AY31" s="70">
        <v>5</v>
      </c>
      <c r="AZ31" s="71">
        <v>15</v>
      </c>
      <c r="BA31" s="71">
        <v>25</v>
      </c>
      <c r="BB31" s="72">
        <v>35</v>
      </c>
    </row>
    <row r="32" spans="3:54" ht="18" hidden="1" customHeight="1" x14ac:dyDescent="0.3">
      <c r="C32" s="58"/>
      <c r="D32" s="113" t="s">
        <v>56</v>
      </c>
      <c r="E32" s="60"/>
      <c r="F32" s="6"/>
      <c r="G32" s="7"/>
      <c r="H32" s="7"/>
      <c r="Q32" s="180" t="s">
        <v>36</v>
      </c>
      <c r="R32" s="61">
        <v>45</v>
      </c>
      <c r="S32" s="105">
        <f>(((5*($H$10*10000))/(((((VLOOKUP(S$31,$I$5:$J$15,2))*$R32)*(S$30+0.035)/2)+((($E$9*(1-0.148))+($E$15/$E$6))*((S$30+0.035)/COS(S$31*PI()/180))/2)+$E$13)*(5/384)))^(1/4))/100</f>
        <v>3.2983593232933721</v>
      </c>
      <c r="T32" s="105">
        <f t="shared" ref="T32:BB36" si="1">(((5*($H$10*10000))/(((((VLOOKUP(T$31,$I$5:$J$15,2))*$R32)*(T$30+0.035)/2)+((($E$9*(1-0.148))+($E$15/$E$6))*((T$30+0.035)/COS(T$31*PI()/180))/2)+$E$13)*(5/384)))^(1/4))/100</f>
        <v>3.2864825269568456</v>
      </c>
      <c r="U32" s="105">
        <f t="shared" si="1"/>
        <v>3.2614831086368588</v>
      </c>
      <c r="V32" s="105">
        <f t="shared" si="1"/>
        <v>3.279890349172252</v>
      </c>
      <c r="W32" s="105">
        <f t="shared" si="1"/>
        <v>3.1331187169902597</v>
      </c>
      <c r="X32" s="105">
        <f t="shared" si="1"/>
        <v>3.1216780347341881</v>
      </c>
      <c r="Y32" s="105">
        <f t="shared" si="1"/>
        <v>3.0976060123301652</v>
      </c>
      <c r="Z32" s="105">
        <f t="shared" si="1"/>
        <v>3.1153291721780887</v>
      </c>
      <c r="AA32" s="105">
        <f t="shared" si="1"/>
        <v>3.0024191336739121</v>
      </c>
      <c r="AB32" s="105">
        <f t="shared" si="1"/>
        <v>2.9913511886895083</v>
      </c>
      <c r="AC32" s="105">
        <f t="shared" si="1"/>
        <v>2.9680696849493819</v>
      </c>
      <c r="AD32" s="105">
        <f t="shared" si="1"/>
        <v>2.9852100028888628</v>
      </c>
      <c r="AE32" s="105">
        <f t="shared" si="1"/>
        <v>2.8951119670641265</v>
      </c>
      <c r="AF32" s="105">
        <f t="shared" si="1"/>
        <v>2.8843661303289783</v>
      </c>
      <c r="AG32" s="105">
        <f t="shared" si="1"/>
        <v>2.8617666067564342</v>
      </c>
      <c r="AH32" s="105">
        <f t="shared" si="1"/>
        <v>2.8784042582144953</v>
      </c>
      <c r="AI32" s="105">
        <f t="shared" si="1"/>
        <v>2.8045985726301303</v>
      </c>
      <c r="AJ32" s="105">
        <f t="shared" si="1"/>
        <v>2.7941345182410995</v>
      </c>
      <c r="AK32" s="105">
        <f t="shared" si="1"/>
        <v>2.7721308878119699</v>
      </c>
      <c r="AL32" s="105">
        <f t="shared" si="1"/>
        <v>2.788329416930444</v>
      </c>
      <c r="AM32" s="105">
        <f t="shared" si="1"/>
        <v>2.7266712601955252</v>
      </c>
      <c r="AN32" s="105">
        <f t="shared" si="1"/>
        <v>2.7164565157353024</v>
      </c>
      <c r="AO32" s="105">
        <f t="shared" si="1"/>
        <v>2.6949796466408276</v>
      </c>
      <c r="AP32" s="105">
        <f t="shared" si="1"/>
        <v>2.7107900577604318</v>
      </c>
      <c r="AQ32" s="105">
        <f t="shared" si="1"/>
        <v>2.6584933991510451</v>
      </c>
      <c r="AR32" s="105">
        <f t="shared" si="1"/>
        <v>2.648501447536014</v>
      </c>
      <c r="AS32" s="105">
        <f t="shared" si="1"/>
        <v>2.6274949955049651</v>
      </c>
      <c r="AT32" s="105">
        <f t="shared" si="1"/>
        <v>2.6429588444153</v>
      </c>
      <c r="AU32" s="105">
        <f t="shared" si="1"/>
        <v>2.598068166371982</v>
      </c>
      <c r="AV32" s="105">
        <f t="shared" si="1"/>
        <v>2.5882770501141601</v>
      </c>
      <c r="AW32" s="105">
        <f t="shared" si="1"/>
        <v>2.5676944263442429</v>
      </c>
      <c r="AX32" s="105">
        <f t="shared" si="1"/>
        <v>2.5828460651468981</v>
      </c>
      <c r="AY32" s="105">
        <f t="shared" si="1"/>
        <v>2.5439404294047496</v>
      </c>
      <c r="AZ32" s="105">
        <f t="shared" si="1"/>
        <v>2.5343317306594422</v>
      </c>
      <c r="BA32" s="105">
        <f t="shared" si="1"/>
        <v>2.5141339002297363</v>
      </c>
      <c r="BB32" s="105">
        <f t="shared" si="1"/>
        <v>2.5290021055404726</v>
      </c>
    </row>
    <row r="33" spans="3:54" ht="18" hidden="1" customHeight="1" x14ac:dyDescent="0.3">
      <c r="C33" s="58"/>
      <c r="D33" s="59"/>
      <c r="E33" s="60"/>
      <c r="F33" s="6"/>
      <c r="G33" s="7"/>
      <c r="H33" s="7"/>
      <c r="Q33" s="181"/>
      <c r="R33" s="62">
        <v>55</v>
      </c>
      <c r="S33" s="106">
        <f>(((5*($H$10*10000))/(((((VLOOKUP(S$31,$I$5:$J$15,2))*$R33)*(S$30+0.035)/2)+((($E$9*(1-0.148))+($E$15/$E$6))*((S$30+0.035)/COS(S$31*PI()/180))/2)+$E$13)*(5/384)))^(1/4))/100</f>
        <v>3.2182363906436127</v>
      </c>
      <c r="T33" s="106">
        <f t="shared" si="1"/>
        <v>3.2077248991356879</v>
      </c>
      <c r="U33" s="106">
        <f t="shared" si="1"/>
        <v>3.1855420337542752</v>
      </c>
      <c r="V33" s="106">
        <f t="shared" si="1"/>
        <v>3.2142477584809477</v>
      </c>
      <c r="W33" s="106">
        <f t="shared" si="1"/>
        <v>3.0559930084327407</v>
      </c>
      <c r="X33" s="106">
        <f t="shared" si="1"/>
        <v>3.0458840944535059</v>
      </c>
      <c r="Y33" s="106">
        <f t="shared" si="1"/>
        <v>3.024557680397332</v>
      </c>
      <c r="Z33" s="106">
        <f t="shared" si="1"/>
        <v>3.0521568872058196</v>
      </c>
      <c r="AA33" s="106">
        <f t="shared" si="1"/>
        <v>2.9278427295176437</v>
      </c>
      <c r="AB33" s="106">
        <f t="shared" si="1"/>
        <v>2.9180741586620615</v>
      </c>
      <c r="AC33" s="106">
        <f t="shared" si="1"/>
        <v>2.897470301758367</v>
      </c>
      <c r="AD33" s="106">
        <f t="shared" si="1"/>
        <v>2.9241355966353546</v>
      </c>
      <c r="AE33" s="106">
        <f t="shared" si="1"/>
        <v>2.8227317849533775</v>
      </c>
      <c r="AF33" s="106">
        <f t="shared" si="1"/>
        <v>2.8132552748279083</v>
      </c>
      <c r="AG33" s="106">
        <f t="shared" si="1"/>
        <v>2.7932706415871955</v>
      </c>
      <c r="AH33" s="106">
        <f t="shared" si="1"/>
        <v>2.8191353716065275</v>
      </c>
      <c r="AI33" s="106">
        <f t="shared" si="1"/>
        <v>2.7341355176941398</v>
      </c>
      <c r="AJ33" s="106">
        <f t="shared" si="1"/>
        <v>2.7249132562480685</v>
      </c>
      <c r="AK33" s="106">
        <f t="shared" si="1"/>
        <v>2.705467172353579</v>
      </c>
      <c r="AL33" s="106">
        <f t="shared" si="1"/>
        <v>2.7306355077241951</v>
      </c>
      <c r="AM33" s="106">
        <f t="shared" si="1"/>
        <v>2.6579017040221622</v>
      </c>
      <c r="AN33" s="106">
        <f t="shared" si="1"/>
        <v>2.6489035788979924</v>
      </c>
      <c r="AO33" s="106">
        <f t="shared" si="1"/>
        <v>2.6299319301249695</v>
      </c>
      <c r="AP33" s="106">
        <f t="shared" si="1"/>
        <v>2.6544866916954759</v>
      </c>
      <c r="AQ33" s="106">
        <f t="shared" si="1"/>
        <v>2.5912353647100717</v>
      </c>
      <c r="AR33" s="106">
        <f>(((5*($H$10*10000))/(((((VLOOKUP(AR$31,$I$5:$J$15,2))*$R33)*(AR$30+0.035)/2)+((($E$9*(1-0.148))+($E$15/$E$6))*((AR$30+0.035)/COS(AR$31*PI()/180))/2)+$E$13)*(5/384)))^(1/4))/100</f>
        <v>2.5824369786560122</v>
      </c>
      <c r="AS33" s="106">
        <f t="shared" si="1"/>
        <v>2.5638878957378766</v>
      </c>
      <c r="AT33" s="106">
        <f t="shared" si="1"/>
        <v>2.587896106249254</v>
      </c>
      <c r="AU33" s="106">
        <f t="shared" si="1"/>
        <v>2.5321713604587823</v>
      </c>
      <c r="AV33" s="106">
        <f t="shared" si="1"/>
        <v>2.5235526297512592</v>
      </c>
      <c r="AW33" s="106">
        <f t="shared" si="1"/>
        <v>2.5053834614489219</v>
      </c>
      <c r="AX33" s="106">
        <f t="shared" si="1"/>
        <v>2.5289002447088635</v>
      </c>
      <c r="AY33" s="106">
        <f t="shared" si="1"/>
        <v>2.4792790417140975</v>
      </c>
      <c r="AZ33" s="106">
        <f t="shared" si="1"/>
        <v>2.4708231970157728</v>
      </c>
      <c r="BA33" s="106">
        <f t="shared" si="1"/>
        <v>2.4529983615841808</v>
      </c>
      <c r="BB33" s="106">
        <f t="shared" si="1"/>
        <v>2.4760697124615918</v>
      </c>
    </row>
    <row r="34" spans="3:54" ht="18" hidden="1" customHeight="1" x14ac:dyDescent="0.3">
      <c r="C34" s="58"/>
      <c r="D34" s="59"/>
      <c r="E34" s="60"/>
      <c r="F34" s="6"/>
      <c r="G34" s="7"/>
      <c r="H34" s="7"/>
      <c r="Q34" s="181"/>
      <c r="R34" s="62">
        <v>65</v>
      </c>
      <c r="S34" s="106">
        <f>(((5*($H$10*10000))/(((((VLOOKUP(S$31,$I$5:$J$15,2))*$R34)*(S$30+0.035)/2)+((($E$9*(1-0.148))+($E$15/$E$6))*((S$30+0.035)/COS(S$31*PI()/180))/2)+$E$13)*(5/384)))^(1/4))/100</f>
        <v>3.1469875840641386</v>
      </c>
      <c r="T34" s="106">
        <f t="shared" si="1"/>
        <v>3.1375827159573491</v>
      </c>
      <c r="U34" s="106">
        <f t="shared" si="1"/>
        <v>3.1176924884694945</v>
      </c>
      <c r="V34" s="106">
        <f t="shared" si="1"/>
        <v>3.1546891142659423</v>
      </c>
      <c r="W34" s="106">
        <f t="shared" si="1"/>
        <v>2.98751345545947</v>
      </c>
      <c r="X34" s="106">
        <f t="shared" si="1"/>
        <v>2.9784810701753179</v>
      </c>
      <c r="Y34" s="106">
        <f t="shared" si="1"/>
        <v>2.959383759120735</v>
      </c>
      <c r="Z34" s="106">
        <f t="shared" si="1"/>
        <v>2.9949111445096048</v>
      </c>
      <c r="AA34" s="106">
        <f t="shared" si="1"/>
        <v>2.8616954987011631</v>
      </c>
      <c r="AB34" s="106">
        <f t="shared" si="1"/>
        <v>2.8529753286860289</v>
      </c>
      <c r="AC34" s="106">
        <f t="shared" si="1"/>
        <v>2.8345415419452178</v>
      </c>
      <c r="AD34" s="106">
        <f t="shared" si="1"/>
        <v>2.868838257062261</v>
      </c>
      <c r="AE34" s="106">
        <f t="shared" si="1"/>
        <v>2.7585811140299423</v>
      </c>
      <c r="AF34" s="106">
        <f t="shared" si="1"/>
        <v>2.7501273820044698</v>
      </c>
      <c r="AG34" s="106">
        <f t="shared" si="1"/>
        <v>2.7322592223243873</v>
      </c>
      <c r="AH34" s="106">
        <f t="shared" si="1"/>
        <v>2.7655061802559286</v>
      </c>
      <c r="AI34" s="106">
        <f t="shared" si="1"/>
        <v>2.671719937735455</v>
      </c>
      <c r="AJ34" s="106">
        <f t="shared" si="1"/>
        <v>2.6634972440549336</v>
      </c>
      <c r="AK34" s="106">
        <f t="shared" si="1"/>
        <v>2.6461191875187757</v>
      </c>
      <c r="AL34" s="106">
        <f t="shared" si="1"/>
        <v>2.6784561495924608</v>
      </c>
      <c r="AM34" s="106">
        <f t="shared" si="1"/>
        <v>2.5970137705199545</v>
      </c>
      <c r="AN34" s="106">
        <f t="shared" si="1"/>
        <v>2.5889941614627565</v>
      </c>
      <c r="AO34" s="106">
        <f t="shared" si="1"/>
        <v>2.5720466656853613</v>
      </c>
      <c r="AP34" s="106">
        <f t="shared" si="1"/>
        <v>2.6035839219802859</v>
      </c>
      <c r="AQ34" s="106">
        <f t="shared" si="1"/>
        <v>2.5317074562887245</v>
      </c>
      <c r="AR34" s="106">
        <f t="shared" si="1"/>
        <v>2.5238684207345425</v>
      </c>
      <c r="AS34" s="106">
        <f t="shared" si="1"/>
        <v>2.507303592014007</v>
      </c>
      <c r="AT34" s="106">
        <f t="shared" si="1"/>
        <v>2.5381299160737094</v>
      </c>
      <c r="AU34" s="106">
        <f t="shared" si="1"/>
        <v>2.4738657710492116</v>
      </c>
      <c r="AV34" s="106">
        <f t="shared" si="1"/>
        <v>2.4661888626870003</v>
      </c>
      <c r="AW34" s="106">
        <f t="shared" si="1"/>
        <v>2.4499674900302595</v>
      </c>
      <c r="AX34" s="106">
        <f t="shared" si="1"/>
        <v>2.4801555989710362</v>
      </c>
      <c r="AY34" s="106">
        <f t="shared" si="1"/>
        <v>2.4220809723860661</v>
      </c>
      <c r="AZ34" s="106">
        <f t="shared" si="1"/>
        <v>2.4145508442099528</v>
      </c>
      <c r="BA34" s="106">
        <f t="shared" si="1"/>
        <v>2.3986403273359107</v>
      </c>
      <c r="BB34" s="106">
        <f t="shared" si="1"/>
        <v>2.4282507031080853</v>
      </c>
    </row>
    <row r="35" spans="3:54" ht="20.100000000000001" hidden="1" customHeight="1" x14ac:dyDescent="0.3">
      <c r="C35" s="58"/>
      <c r="D35" s="59"/>
      <c r="E35" s="60"/>
      <c r="F35" s="6"/>
      <c r="G35" s="7"/>
      <c r="H35" s="7"/>
      <c r="Q35" s="181"/>
      <c r="R35" s="62">
        <v>90</v>
      </c>
      <c r="S35" s="106">
        <f>(((5*($H$10*10000))/(((((VLOOKUP(S$31,$I$5:$J$15,2))*$R35)*(S$30+0.035)/2)+((($E$9*(1-0.148))+($E$15/$E$6))*((S$30+0.035)/COS(S$31*PI()/180))/2)+$E$13)*(5/384)))^(1/4))/100</f>
        <v>2.9979697149297366</v>
      </c>
      <c r="T35" s="106">
        <f t="shared" si="1"/>
        <v>2.990580728248978</v>
      </c>
      <c r="U35" s="106">
        <f t="shared" si="1"/>
        <v>2.9748901758020723</v>
      </c>
      <c r="V35" s="106">
        <f t="shared" si="1"/>
        <v>3.0266823639229217</v>
      </c>
      <c r="W35" s="106">
        <f t="shared" si="1"/>
        <v>2.8445745346812892</v>
      </c>
      <c r="X35" s="106">
        <f t="shared" si="1"/>
        <v>2.8374963312727646</v>
      </c>
      <c r="Y35" s="106">
        <f t="shared" si="1"/>
        <v>2.8224684933981554</v>
      </c>
      <c r="Z35" s="106">
        <f t="shared" si="1"/>
        <v>2.872087575679652</v>
      </c>
      <c r="AA35" s="106">
        <f t="shared" si="1"/>
        <v>2.7238139982297995</v>
      </c>
      <c r="AB35" s="106">
        <f t="shared" si="1"/>
        <v>2.7169923887151533</v>
      </c>
      <c r="AC35" s="106">
        <f t="shared" si="1"/>
        <v>2.7025111439365452</v>
      </c>
      <c r="AD35" s="106">
        <f t="shared" si="1"/>
        <v>2.7503349489761701</v>
      </c>
      <c r="AE35" s="106">
        <f t="shared" si="1"/>
        <v>2.6249944689336115</v>
      </c>
      <c r="AF35" s="106">
        <f t="shared" si="1"/>
        <v>2.6183896704976415</v>
      </c>
      <c r="AG35" s="106">
        <f t="shared" si="1"/>
        <v>2.6043699567231835</v>
      </c>
      <c r="AH35" s="106">
        <f t="shared" si="1"/>
        <v>2.6506762220593889</v>
      </c>
      <c r="AI35" s="106">
        <f t="shared" si="1"/>
        <v>2.5418446899596701</v>
      </c>
      <c r="AJ35" s="106">
        <f t="shared" si="1"/>
        <v>2.5354265804478366</v>
      </c>
      <c r="AK35" s="106">
        <f t="shared" si="1"/>
        <v>2.5218040815982734</v>
      </c>
      <c r="AL35" s="106">
        <f t="shared" si="1"/>
        <v>2.5668032716513225</v>
      </c>
      <c r="AM35" s="106">
        <f t="shared" si="1"/>
        <v>2.4703924968694833</v>
      </c>
      <c r="AN35" s="106">
        <f t="shared" si="1"/>
        <v>2.4641376304064129</v>
      </c>
      <c r="AO35" s="106">
        <f t="shared" si="1"/>
        <v>2.4508623339075633</v>
      </c>
      <c r="AP35" s="106">
        <f t="shared" si="1"/>
        <v>2.4947183581745773</v>
      </c>
      <c r="AQ35" s="106">
        <f t="shared" si="1"/>
        <v>2.4079737152096916</v>
      </c>
      <c r="AR35" s="106">
        <f t="shared" si="1"/>
        <v>2.4018634081396169</v>
      </c>
      <c r="AS35" s="106">
        <f t="shared" si="1"/>
        <v>2.3888954881386835</v>
      </c>
      <c r="AT35" s="106">
        <f t="shared" si="1"/>
        <v>2.4317390177753562</v>
      </c>
      <c r="AU35" s="106">
        <f t="shared" si="1"/>
        <v>2.3527204791390401</v>
      </c>
      <c r="AV35" s="106">
        <f t="shared" si="1"/>
        <v>2.346739543608598</v>
      </c>
      <c r="AW35" s="106">
        <f t="shared" si="1"/>
        <v>2.334046643567218</v>
      </c>
      <c r="AX35" s="106">
        <f t="shared" si="1"/>
        <v>2.3759839343570377</v>
      </c>
      <c r="AY35" s="106">
        <f t="shared" si="1"/>
        <v>2.3032760732300988</v>
      </c>
      <c r="AZ35" s="106">
        <f t="shared" si="1"/>
        <v>2.2974119527394383</v>
      </c>
      <c r="BA35" s="106">
        <f t="shared" si="1"/>
        <v>2.2849673336058625</v>
      </c>
      <c r="BB35" s="106">
        <f t="shared" si="1"/>
        <v>2.3260862542840868</v>
      </c>
    </row>
    <row r="36" spans="3:54" ht="18" hidden="1" customHeight="1" x14ac:dyDescent="0.25">
      <c r="C36" s="58"/>
      <c r="D36" s="58"/>
      <c r="E36" s="100"/>
      <c r="F36" s="8"/>
      <c r="G36" s="7"/>
      <c r="H36" s="7"/>
      <c r="Q36" s="182"/>
      <c r="R36" s="108">
        <v>140</v>
      </c>
      <c r="S36" s="106">
        <f>(((5*($H$10*10000))/(((((VLOOKUP(S$31,$I$5:$J$15,2))*$R36)*(S$30+0.035)/2)+((($E$9*(1-0.148))+($E$15/$E$6))*((S$30+0.035)/COS(S$31*PI()/180))/2)+$E$13)*(5/384)))^(1/4))/100</f>
        <v>2.7798582486204255</v>
      </c>
      <c r="T36" s="106">
        <f t="shared" si="1"/>
        <v>2.7747853194440193</v>
      </c>
      <c r="U36" s="106">
        <f t="shared" si="1"/>
        <v>2.7639590727606698</v>
      </c>
      <c r="V36" s="106">
        <f t="shared" si="1"/>
        <v>2.8316020163150002</v>
      </c>
      <c r="W36" s="106">
        <f t="shared" si="1"/>
        <v>2.6359651171608012</v>
      </c>
      <c r="X36" s="106">
        <f t="shared" si="1"/>
        <v>2.6311206802305263</v>
      </c>
      <c r="Y36" s="106">
        <f t="shared" si="1"/>
        <v>2.6207831083410382</v>
      </c>
      <c r="Z36" s="106">
        <f t="shared" si="1"/>
        <v>2.6853965599780372</v>
      </c>
      <c r="AA36" s="106">
        <f t="shared" si="1"/>
        <v>2.5229817714390257</v>
      </c>
      <c r="AB36" s="107">
        <f t="shared" si="1"/>
        <v>2.518322835351559</v>
      </c>
      <c r="AC36" s="107">
        <f t="shared" si="1"/>
        <v>2.5083817862823907</v>
      </c>
      <c r="AD36" s="107">
        <f t="shared" si="1"/>
        <v>2.5705323530347046</v>
      </c>
      <c r="AE36" s="107">
        <f t="shared" si="1"/>
        <v>2.4306957881486233</v>
      </c>
      <c r="AF36" s="107">
        <f t="shared" si="1"/>
        <v>2.4261918434920973</v>
      </c>
      <c r="AG36" s="107">
        <f t="shared" si="1"/>
        <v>2.4165819851503207</v>
      </c>
      <c r="AH36" s="107">
        <f t="shared" si="1"/>
        <v>2.4766728304243824</v>
      </c>
      <c r="AI36" s="107">
        <f t="shared" si="1"/>
        <v>2.3531487117826257</v>
      </c>
      <c r="AJ36" s="107">
        <f t="shared" si="1"/>
        <v>2.3487771585943533</v>
      </c>
      <c r="AK36" s="107">
        <f t="shared" si="1"/>
        <v>2.3394501275944886</v>
      </c>
      <c r="AL36" s="107">
        <f t="shared" si="1"/>
        <v>2.3977804160484273</v>
      </c>
      <c r="AM36" s="107">
        <f t="shared" si="1"/>
        <v>2.2865804913314829</v>
      </c>
      <c r="AN36" s="107">
        <f t="shared" si="1"/>
        <v>2.2823240071490929</v>
      </c>
      <c r="AO36" s="107">
        <f t="shared" si="1"/>
        <v>2.2732427510487403</v>
      </c>
      <c r="AP36" s="107">
        <f t="shared" si="1"/>
        <v>2.3300420704486466</v>
      </c>
      <c r="AQ36" s="107">
        <f t="shared" si="1"/>
        <v>2.2284763264036802</v>
      </c>
      <c r="AR36" s="107">
        <f t="shared" si="1"/>
        <v>2.224321263820892</v>
      </c>
      <c r="AS36" s="107">
        <f t="shared" si="1"/>
        <v>2.2154566012092212</v>
      </c>
      <c r="AT36" s="107">
        <f t="shared" si="1"/>
        <v>2.270905998292629</v>
      </c>
      <c r="AU36" s="107">
        <f t="shared" si="1"/>
        <v>2.1770769889903168</v>
      </c>
      <c r="AV36" s="107">
        <f t="shared" si="1"/>
        <v>2.1730123514211761</v>
      </c>
      <c r="AW36" s="107">
        <f t="shared" si="1"/>
        <v>2.1643407753310036</v>
      </c>
      <c r="AX36" s="107">
        <f t="shared" si="1"/>
        <v>2.2185862358447923</v>
      </c>
      <c r="AY36" s="107">
        <f t="shared" si="1"/>
        <v>2.1311069631364044</v>
      </c>
      <c r="AZ36" s="107">
        <f t="shared" si="1"/>
        <v>2.1271237227538933</v>
      </c>
      <c r="BA36" s="107">
        <f t="shared" si="1"/>
        <v>2.118625938931769</v>
      </c>
      <c r="BB36" s="107">
        <f t="shared" si="1"/>
        <v>2.1717873811616384</v>
      </c>
    </row>
    <row r="37" spans="3:54" ht="18" customHeight="1" thickTop="1" thickBot="1" x14ac:dyDescent="0.3">
      <c r="C37" s="58">
        <v>2</v>
      </c>
      <c r="D37" s="161" t="s">
        <v>62</v>
      </c>
      <c r="E37" s="164">
        <f>1.03*((((5*($H$10*10000))/($E22*(5/384)))^(1/4))/100)</f>
        <v>2.7246377404882489</v>
      </c>
      <c r="F37" s="8"/>
      <c r="G37" s="7"/>
      <c r="H37" s="7"/>
      <c r="Q37" s="75" t="s">
        <v>43</v>
      </c>
      <c r="R37" s="122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</row>
    <row r="38" spans="3:54" ht="18" customHeight="1" thickTop="1" x14ac:dyDescent="0.25">
      <c r="C38" s="58"/>
      <c r="D38" s="59"/>
      <c r="E38" s="60"/>
      <c r="F38" s="8"/>
      <c r="G38" s="7"/>
      <c r="H38" s="7"/>
      <c r="Q38" s="180" t="s">
        <v>36</v>
      </c>
      <c r="R38" s="128">
        <v>45</v>
      </c>
      <c r="S38" s="123">
        <f>1.03*((((5*($H$10*10000))/(((((VLOOKUP(S$31,$I$5:$J$15,2))*$R38)*(S$30+0.035)/2)+((($E$9*(1-0.148))+($E$16/$E$6))*((S$30+0.035)/COS(S$31*PI()/180))/2)+$E$13)*(5/384)))^(1/4))/100)</f>
        <v>3.3830612800556263</v>
      </c>
      <c r="T38" s="123">
        <f t="shared" ref="T38:BB42" si="2">1.03*((((5*($H$10*10000))/(((((VLOOKUP(T$31,$I$5:$J$15,2))*$R38)*(T$30+0.035)/2)+((($E$9*(1-0.148))+($E$16/$E$6))*((T$30+0.035)/COS(T$31*PI()/180))/2)+$E$13)*(5/384)))^(1/4))/100)</f>
        <v>3.3706468425961718</v>
      </c>
      <c r="U38" s="123">
        <f t="shared" si="2"/>
        <v>3.3445296068135564</v>
      </c>
      <c r="V38" s="123">
        <f t="shared" si="2"/>
        <v>3.3614715869398157</v>
      </c>
      <c r="W38" s="123">
        <f t="shared" si="2"/>
        <v>3.2133869571433755</v>
      </c>
      <c r="X38" s="123">
        <f t="shared" si="2"/>
        <v>3.2014319195942385</v>
      </c>
      <c r="Y38" s="123">
        <f t="shared" si="2"/>
        <v>3.1762910114880913</v>
      </c>
      <c r="Z38" s="123">
        <f t="shared" si="2"/>
        <v>3.1925981463589239</v>
      </c>
      <c r="AA38" s="123">
        <f t="shared" si="2"/>
        <v>3.0792137477130437</v>
      </c>
      <c r="AB38" s="123">
        <f t="shared" si="2"/>
        <v>3.0676505574601869</v>
      </c>
      <c r="AC38" s="123">
        <f t="shared" si="2"/>
        <v>3.0433402208817428</v>
      </c>
      <c r="AD38" s="123">
        <f t="shared" si="2"/>
        <v>3.0591076200128811</v>
      </c>
      <c r="AE38" s="123">
        <f t="shared" si="2"/>
        <v>2.9690739268719364</v>
      </c>
      <c r="AF38" s="123">
        <f t="shared" si="2"/>
        <v>2.9578489222143105</v>
      </c>
      <c r="AG38" s="123">
        <f t="shared" si="2"/>
        <v>2.9342542040824862</v>
      </c>
      <c r="AH38" s="123">
        <f t="shared" si="2"/>
        <v>2.9495567526131539</v>
      </c>
      <c r="AI38" s="123">
        <f t="shared" si="2"/>
        <v>2.8761832748758707</v>
      </c>
      <c r="AJ38" s="123">
        <f t="shared" si="2"/>
        <v>2.8652538510681511</v>
      </c>
      <c r="AK38" s="123">
        <f t="shared" si="2"/>
        <v>2.842283860528759</v>
      </c>
      <c r="AL38" s="123">
        <f t="shared" si="2"/>
        <v>2.8571807116955625</v>
      </c>
      <c r="AM38" s="123">
        <f t="shared" si="2"/>
        <v>2.7962173057490416</v>
      </c>
      <c r="AN38" s="123">
        <f t="shared" si="2"/>
        <v>2.7855492266656166</v>
      </c>
      <c r="AO38" s="123">
        <f t="shared" si="2"/>
        <v>2.7631311228059672</v>
      </c>
      <c r="AP38" s="123">
        <f t="shared" si="2"/>
        <v>2.7776696528485316</v>
      </c>
      <c r="AQ38" s="123">
        <f t="shared" si="2"/>
        <v>2.7262614423764941</v>
      </c>
      <c r="AR38" s="123">
        <f t="shared" si="2"/>
        <v>2.7158267916659193</v>
      </c>
      <c r="AS38" s="123">
        <f t="shared" si="2"/>
        <v>2.6939012927188126</v>
      </c>
      <c r="AT38" s="123">
        <f t="shared" si="2"/>
        <v>2.7081200417303557</v>
      </c>
      <c r="AU38" s="123">
        <f t="shared" si="2"/>
        <v>2.6642644319902757</v>
      </c>
      <c r="AV38" s="123">
        <f t="shared" si="2"/>
        <v>2.6540401187365359</v>
      </c>
      <c r="AW38" s="123">
        <f t="shared" si="2"/>
        <v>2.6325582597259842</v>
      </c>
      <c r="AX38" s="123">
        <f t="shared" si="2"/>
        <v>2.6464890500712066</v>
      </c>
      <c r="AY38" s="123">
        <f t="shared" si="2"/>
        <v>2.6087317378909916</v>
      </c>
      <c r="AZ38" s="123">
        <f t="shared" si="2"/>
        <v>2.5986984099190713</v>
      </c>
      <c r="BA38" s="123">
        <f t="shared" si="2"/>
        <v>2.5776191992766981</v>
      </c>
      <c r="BB38" s="124">
        <f t="shared" si="2"/>
        <v>2.5912886645017572</v>
      </c>
    </row>
    <row r="39" spans="3:54" ht="18" customHeight="1" x14ac:dyDescent="0.25">
      <c r="C39" s="58"/>
      <c r="D39" s="59"/>
      <c r="E39" s="60"/>
      <c r="F39" s="8"/>
      <c r="G39" s="7"/>
      <c r="H39" s="7"/>
      <c r="Q39" s="181"/>
      <c r="R39" s="129">
        <v>55</v>
      </c>
      <c r="S39" s="118">
        <f t="shared" ref="S39:AH42" si="3">1.03*((((5*($H$10*10000))/(((((VLOOKUP(S$31,$I$5:$J$15,2))*$R39)*(S$30+0.035)/2)+((($E$9*(1-0.148))+($E$16/$E$6))*((S$30+0.035)/COS(S$31*PI()/180))/2)+$E$13)*(5/384)))^(1/4))/100)</f>
        <v>3.3021709009632216</v>
      </c>
      <c r="T39" s="118">
        <f t="shared" si="3"/>
        <v>3.2911620516474982</v>
      </c>
      <c r="U39" s="118">
        <f t="shared" si="3"/>
        <v>3.2679417310511445</v>
      </c>
      <c r="V39" s="118">
        <f t="shared" si="3"/>
        <v>3.2954617583893109</v>
      </c>
      <c r="W39" s="118">
        <f t="shared" si="3"/>
        <v>3.1355434726733931</v>
      </c>
      <c r="X39" s="118">
        <f t="shared" si="3"/>
        <v>3.1249588303948506</v>
      </c>
      <c r="Y39" s="118">
        <f t="shared" si="3"/>
        <v>3.1026404905274036</v>
      </c>
      <c r="Z39" s="118">
        <f t="shared" si="3"/>
        <v>3.12909259081307</v>
      </c>
      <c r="AA39" s="118">
        <f t="shared" si="3"/>
        <v>3.0039571890616155</v>
      </c>
      <c r="AB39" s="118">
        <f t="shared" si="3"/>
        <v>2.9937306144482383</v>
      </c>
      <c r="AC39" s="118">
        <f t="shared" si="3"/>
        <v>2.9721720588906515</v>
      </c>
      <c r="AD39" s="118">
        <f t="shared" si="3"/>
        <v>2.9977243589618348</v>
      </c>
      <c r="AE39" s="118">
        <f t="shared" si="3"/>
        <v>2.8960434427836352</v>
      </c>
      <c r="AF39" s="118">
        <f t="shared" si="3"/>
        <v>2.886123827867908</v>
      </c>
      <c r="AG39" s="118">
        <f t="shared" si="3"/>
        <v>2.8652157422636972</v>
      </c>
      <c r="AH39" s="118">
        <f t="shared" si="3"/>
        <v>2.8899975730853718</v>
      </c>
      <c r="AI39" s="118">
        <f t="shared" si="2"/>
        <v>2.8050944173681911</v>
      </c>
      <c r="AJ39" s="118">
        <f t="shared" si="2"/>
        <v>2.7954418313294624</v>
      </c>
      <c r="AK39" s="118">
        <f t="shared" si="2"/>
        <v>2.7750990694186219</v>
      </c>
      <c r="AL39" s="118">
        <f t="shared" si="2"/>
        <v>2.7992112067405781</v>
      </c>
      <c r="AM39" s="118">
        <f t="shared" si="2"/>
        <v>2.7268425705708772</v>
      </c>
      <c r="AN39" s="118">
        <f t="shared" si="2"/>
        <v>2.7174252633951594</v>
      </c>
      <c r="AO39" s="118">
        <f t="shared" si="2"/>
        <v>2.6975802614306477</v>
      </c>
      <c r="AP39" s="118">
        <f t="shared" si="2"/>
        <v>2.7211026913527823</v>
      </c>
      <c r="AQ39" s="118">
        <f t="shared" si="2"/>
        <v>2.6584159368451199</v>
      </c>
      <c r="AR39" s="118">
        <f t="shared" si="2"/>
        <v>2.6492082131741967</v>
      </c>
      <c r="AS39" s="118">
        <f t="shared" si="2"/>
        <v>2.6298063716890683</v>
      </c>
      <c r="AT39" s="118">
        <f t="shared" si="2"/>
        <v>2.6528037441895473</v>
      </c>
      <c r="AU39" s="118">
        <f t="shared" si="2"/>
        <v>2.5977956019418</v>
      </c>
      <c r="AV39" s="118">
        <f t="shared" si="2"/>
        <v>2.5887763272295521</v>
      </c>
      <c r="AW39" s="118">
        <f t="shared" si="2"/>
        <v>2.5697727874429441</v>
      </c>
      <c r="AX39" s="118">
        <f t="shared" si="2"/>
        <v>2.5922982260806675</v>
      </c>
      <c r="AY39" s="118">
        <f t="shared" si="2"/>
        <v>2.5435119759797371</v>
      </c>
      <c r="AZ39" s="118">
        <f t="shared" si="2"/>
        <v>2.534663515056053</v>
      </c>
      <c r="BA39" s="118">
        <f t="shared" si="2"/>
        <v>2.5160208779885593</v>
      </c>
      <c r="BB39" s="125">
        <f t="shared" si="2"/>
        <v>2.5381186768904365</v>
      </c>
    </row>
    <row r="40" spans="3:54" ht="18" customHeight="1" x14ac:dyDescent="0.25">
      <c r="C40" s="58"/>
      <c r="D40" s="59"/>
      <c r="E40" s="60"/>
      <c r="F40" s="8"/>
      <c r="G40" s="7"/>
      <c r="H40" s="7"/>
      <c r="Q40" s="181"/>
      <c r="R40" s="129">
        <v>65</v>
      </c>
      <c r="S40" s="118">
        <f t="shared" si="3"/>
        <v>3.2301111569216316</v>
      </c>
      <c r="T40" s="118">
        <f t="shared" si="2"/>
        <v>3.2202452633313712</v>
      </c>
      <c r="U40" s="118">
        <f t="shared" si="2"/>
        <v>3.1993906573318895</v>
      </c>
      <c r="V40" s="118">
        <f t="shared" si="2"/>
        <v>3.2354631391182482</v>
      </c>
      <c r="W40" s="118">
        <f t="shared" si="2"/>
        <v>3.066299948305824</v>
      </c>
      <c r="X40" s="118">
        <f t="shared" si="2"/>
        <v>3.0568267305856511</v>
      </c>
      <c r="Y40" s="118">
        <f t="shared" si="2"/>
        <v>3.0368076108487161</v>
      </c>
      <c r="Z40" s="118">
        <f t="shared" si="2"/>
        <v>3.0714396146319212</v>
      </c>
      <c r="AA40" s="118">
        <f t="shared" si="2"/>
        <v>2.9370822158183314</v>
      </c>
      <c r="AB40" s="118">
        <f t="shared" si="2"/>
        <v>2.9279377274262322</v>
      </c>
      <c r="AC40" s="118">
        <f t="shared" si="2"/>
        <v>2.9086168802502388</v>
      </c>
      <c r="AD40" s="118">
        <f t="shared" si="2"/>
        <v>2.942043993112891</v>
      </c>
      <c r="AE40" s="118">
        <f t="shared" si="2"/>
        <v>2.8311941960366158</v>
      </c>
      <c r="AF40" s="118">
        <f t="shared" si="2"/>
        <v>2.822330009435408</v>
      </c>
      <c r="AG40" s="118">
        <f t="shared" si="2"/>
        <v>2.8036039240738742</v>
      </c>
      <c r="AH40" s="118">
        <f t="shared" si="2"/>
        <v>2.8360042078327532</v>
      </c>
      <c r="AI40" s="118">
        <f t="shared" si="2"/>
        <v>2.742004480608955</v>
      </c>
      <c r="AJ40" s="118">
        <f t="shared" si="2"/>
        <v>2.7333832142342609</v>
      </c>
      <c r="AK40" s="118">
        <f t="shared" si="2"/>
        <v>2.7151721790746453</v>
      </c>
      <c r="AL40" s="118">
        <f t="shared" si="2"/>
        <v>2.7466829161063839</v>
      </c>
      <c r="AM40" s="118">
        <f t="shared" si="2"/>
        <v>2.6653008666193223</v>
      </c>
      <c r="AN40" s="118">
        <f t="shared" si="2"/>
        <v>2.656893037655581</v>
      </c>
      <c r="AO40" s="118">
        <f t="shared" si="2"/>
        <v>2.6391342849564623</v>
      </c>
      <c r="AP40" s="118">
        <f t="shared" si="2"/>
        <v>2.6698636619619354</v>
      </c>
      <c r="AQ40" s="118">
        <f t="shared" si="2"/>
        <v>2.598252078715638</v>
      </c>
      <c r="AR40" s="118">
        <f t="shared" si="2"/>
        <v>2.5900339655655573</v>
      </c>
      <c r="AS40" s="118">
        <f t="shared" si="2"/>
        <v>2.5726770516004267</v>
      </c>
      <c r="AT40" s="118">
        <f t="shared" si="2"/>
        <v>2.6027120635043772</v>
      </c>
      <c r="AU40" s="118">
        <f t="shared" si="2"/>
        <v>2.5388697166538496</v>
      </c>
      <c r="AV40" s="118">
        <f t="shared" si="2"/>
        <v>2.5308218940737306</v>
      </c>
      <c r="AW40" s="118">
        <f t="shared" si="2"/>
        <v>2.5138255476470572</v>
      </c>
      <c r="AX40" s="118">
        <f t="shared" si="2"/>
        <v>2.543237401522989</v>
      </c>
      <c r="AY40" s="118">
        <f t="shared" si="2"/>
        <v>2.4857075266782513</v>
      </c>
      <c r="AZ40" s="118">
        <f t="shared" si="2"/>
        <v>2.4778138416718245</v>
      </c>
      <c r="BA40" s="118">
        <f t="shared" si="2"/>
        <v>2.4611437676068619</v>
      </c>
      <c r="BB40" s="125">
        <f t="shared" si="2"/>
        <v>2.4899916547635699</v>
      </c>
    </row>
    <row r="41" spans="3:54" ht="20.100000000000001" customHeight="1" x14ac:dyDescent="0.25">
      <c r="C41" s="58"/>
      <c r="D41" s="59"/>
      <c r="E41" s="60"/>
      <c r="F41" s="8"/>
      <c r="G41" s="7"/>
      <c r="H41" s="7"/>
      <c r="Q41" s="181"/>
      <c r="R41" s="129">
        <v>90</v>
      </c>
      <c r="S41" s="118">
        <f t="shared" si="3"/>
        <v>3.0790399347173283</v>
      </c>
      <c r="T41" s="118">
        <f t="shared" si="2"/>
        <v>3.0712648938560743</v>
      </c>
      <c r="U41" s="118">
        <f t="shared" si="2"/>
        <v>3.0547623170497102</v>
      </c>
      <c r="V41" s="118">
        <f t="shared" si="2"/>
        <v>3.106191944753526</v>
      </c>
      <c r="W41" s="118">
        <f t="shared" si="2"/>
        <v>2.9214160099175546</v>
      </c>
      <c r="X41" s="118">
        <f t="shared" si="2"/>
        <v>2.9139690238148388</v>
      </c>
      <c r="Y41" s="118">
        <f t="shared" si="2"/>
        <v>2.8981656880439042</v>
      </c>
      <c r="Z41" s="118">
        <f t="shared" si="2"/>
        <v>2.9474294727037802</v>
      </c>
      <c r="AA41" s="118">
        <f t="shared" si="2"/>
        <v>2.7973406941060324</v>
      </c>
      <c r="AB41" s="118">
        <f t="shared" si="2"/>
        <v>2.7901643495125454</v>
      </c>
      <c r="AC41" s="118">
        <f t="shared" si="2"/>
        <v>2.7749372763179592</v>
      </c>
      <c r="AD41" s="118">
        <f t="shared" si="2"/>
        <v>2.8224134186724568</v>
      </c>
      <c r="AE41" s="118">
        <f t="shared" si="2"/>
        <v>2.6958168475174422</v>
      </c>
      <c r="AF41" s="118">
        <f t="shared" si="2"/>
        <v>2.688869065029988</v>
      </c>
      <c r="AG41" s="118">
        <f t="shared" si="2"/>
        <v>2.6741283198599297</v>
      </c>
      <c r="AH41" s="118">
        <f t="shared" si="2"/>
        <v>2.7200942894264122</v>
      </c>
      <c r="AI41" s="118">
        <f t="shared" si="2"/>
        <v>2.610396678094796</v>
      </c>
      <c r="AJ41" s="118">
        <f t="shared" si="2"/>
        <v>2.6036456302916386</v>
      </c>
      <c r="AK41" s="118">
        <f t="shared" si="2"/>
        <v>2.5893232851403076</v>
      </c>
      <c r="AL41" s="118">
        <f t="shared" si="2"/>
        <v>2.6339890839879478</v>
      </c>
      <c r="AM41" s="118">
        <f t="shared" si="2"/>
        <v>2.5369968736870883</v>
      </c>
      <c r="AN41" s="118">
        <f t="shared" si="2"/>
        <v>2.530417805506298</v>
      </c>
      <c r="AO41" s="118">
        <f t="shared" si="2"/>
        <v>2.5164610780731427</v>
      </c>
      <c r="AP41" s="118">
        <f t="shared" si="2"/>
        <v>2.559990115950491</v>
      </c>
      <c r="AQ41" s="118">
        <f t="shared" si="2"/>
        <v>2.4728790528449403</v>
      </c>
      <c r="AR41" s="118">
        <f t="shared" si="2"/>
        <v>2.4664522479771973</v>
      </c>
      <c r="AS41" s="118">
        <f t="shared" si="2"/>
        <v>2.4528191296437885</v>
      </c>
      <c r="AT41" s="118">
        <f t="shared" si="2"/>
        <v>2.4953415975057678</v>
      </c>
      <c r="AU41" s="118">
        <f t="shared" si="2"/>
        <v>2.4161235110844363</v>
      </c>
      <c r="AV41" s="118">
        <f t="shared" si="2"/>
        <v>2.4098329488577019</v>
      </c>
      <c r="AW41" s="118">
        <f t="shared" si="2"/>
        <v>2.3964893239266125</v>
      </c>
      <c r="AX41" s="118">
        <f t="shared" si="2"/>
        <v>2.4381110360841913</v>
      </c>
      <c r="AY41" s="118">
        <f t="shared" si="2"/>
        <v>2.3653359907789935</v>
      </c>
      <c r="AZ41" s="118">
        <f t="shared" si="2"/>
        <v>2.3591684304990226</v>
      </c>
      <c r="BA41" s="118">
        <f t="shared" si="2"/>
        <v>2.346086115491147</v>
      </c>
      <c r="BB41" s="125">
        <f t="shared" si="2"/>
        <v>2.3868945422117527</v>
      </c>
    </row>
    <row r="42" spans="3:54" ht="18" customHeight="1" thickBot="1" x14ac:dyDescent="0.35">
      <c r="C42" s="58"/>
      <c r="D42" s="58"/>
      <c r="E42" s="100"/>
      <c r="F42" s="6"/>
      <c r="G42" s="7"/>
      <c r="H42" s="7"/>
      <c r="Q42" s="182"/>
      <c r="R42" s="130">
        <v>140</v>
      </c>
      <c r="S42" s="126">
        <f t="shared" si="3"/>
        <v>2.8571634348532959</v>
      </c>
      <c r="T42" s="126">
        <f t="shared" si="2"/>
        <v>2.8518053526270837</v>
      </c>
      <c r="U42" s="126">
        <f t="shared" si="2"/>
        <v>2.8403750576415114</v>
      </c>
      <c r="V42" s="126">
        <f t="shared" si="2"/>
        <v>2.908440970800191</v>
      </c>
      <c r="W42" s="126">
        <f t="shared" si="2"/>
        <v>2.709227868522357</v>
      </c>
      <c r="X42" s="126">
        <f t="shared" si="2"/>
        <v>2.7041115116353893</v>
      </c>
      <c r="Y42" s="126">
        <f t="shared" si="2"/>
        <v>2.6931980077824407</v>
      </c>
      <c r="Z42" s="126">
        <f t="shared" si="2"/>
        <v>2.7582094772200301</v>
      </c>
      <c r="AA42" s="126">
        <f t="shared" si="2"/>
        <v>2.5930777539757783</v>
      </c>
      <c r="AB42" s="126">
        <f t="shared" si="2"/>
        <v>2.5881575642046357</v>
      </c>
      <c r="AC42" s="126">
        <f t="shared" si="2"/>
        <v>2.5776632294457209</v>
      </c>
      <c r="AD42" s="126">
        <f t="shared" si="2"/>
        <v>2.6401927202332933</v>
      </c>
      <c r="AE42" s="126">
        <f t="shared" si="2"/>
        <v>2.498209286515491</v>
      </c>
      <c r="AF42" s="126">
        <f t="shared" si="2"/>
        <v>2.493452957002654</v>
      </c>
      <c r="AG42" s="126">
        <f t="shared" si="2"/>
        <v>2.483308633780696</v>
      </c>
      <c r="AH42" s="126">
        <f t="shared" si="2"/>
        <v>2.5437631026775454</v>
      </c>
      <c r="AI42" s="126">
        <f t="shared" si="2"/>
        <v>2.4184947557124885</v>
      </c>
      <c r="AJ42" s="126">
        <f t="shared" si="2"/>
        <v>2.4138783668106627</v>
      </c>
      <c r="AK42" s="126">
        <f t="shared" si="2"/>
        <v>2.4040328855506683</v>
      </c>
      <c r="AL42" s="126">
        <f t="shared" si="2"/>
        <v>2.4627141292728791</v>
      </c>
      <c r="AM42" s="126">
        <f t="shared" si="2"/>
        <v>2.3500676466320307</v>
      </c>
      <c r="AN42" s="126">
        <f t="shared" si="2"/>
        <v>2.3455728707811887</v>
      </c>
      <c r="AO42" s="126">
        <f t="shared" si="2"/>
        <v>2.3359870431417527</v>
      </c>
      <c r="AP42" s="126">
        <f t="shared" si="2"/>
        <v>2.3931265698840454</v>
      </c>
      <c r="AQ42" s="126">
        <f t="shared" si="2"/>
        <v>2.2903421279809777</v>
      </c>
      <c r="AR42" s="126">
        <f t="shared" si="2"/>
        <v>2.2859545296976642</v>
      </c>
      <c r="AS42" s="126">
        <f t="shared" si="2"/>
        <v>2.276597500350372</v>
      </c>
      <c r="AT42" s="126">
        <f t="shared" si="2"/>
        <v>2.3323778126111638</v>
      </c>
      <c r="AU42" s="126">
        <f t="shared" si="2"/>
        <v>2.2375093780017443</v>
      </c>
      <c r="AV42" s="126">
        <f t="shared" si="2"/>
        <v>2.2332173280654848</v>
      </c>
      <c r="AW42" s="126">
        <f t="shared" si="2"/>
        <v>2.2240642467952747</v>
      </c>
      <c r="AX42" s="126">
        <f t="shared" si="2"/>
        <v>2.2786324674499294</v>
      </c>
      <c r="AY42" s="126">
        <f t="shared" si="2"/>
        <v>2.1902579792861898</v>
      </c>
      <c r="AZ42" s="126">
        <f t="shared" si="2"/>
        <v>2.1860519320547112</v>
      </c>
      <c r="BA42" s="126">
        <f t="shared" si="2"/>
        <v>2.1770824054812628</v>
      </c>
      <c r="BB42" s="127">
        <f t="shared" si="2"/>
        <v>2.230559362786023</v>
      </c>
    </row>
    <row r="43" spans="3:54" ht="18" hidden="1" customHeight="1" x14ac:dyDescent="0.3">
      <c r="C43" s="58">
        <v>3</v>
      </c>
      <c r="D43" s="116" t="s">
        <v>22</v>
      </c>
      <c r="E43" s="104">
        <f>(((5*($H$11*10000))/($E24*(5/384)))^(1/4))/100</f>
        <v>3.2129630133734097</v>
      </c>
      <c r="F43" s="6"/>
      <c r="G43" s="7"/>
      <c r="H43" s="7"/>
      <c r="Q43" s="75" t="s">
        <v>44</v>
      </c>
      <c r="R43" s="7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</row>
    <row r="44" spans="3:54" ht="18" hidden="1" customHeight="1" x14ac:dyDescent="0.3">
      <c r="C44" s="58"/>
      <c r="D44" s="113" t="s">
        <v>56</v>
      </c>
      <c r="E44" s="60"/>
      <c r="F44" s="6"/>
      <c r="G44" s="7"/>
      <c r="H44" s="7"/>
      <c r="Q44" s="180" t="s">
        <v>36</v>
      </c>
      <c r="R44" s="61">
        <v>45</v>
      </c>
      <c r="S44" s="105">
        <f>(((5*($H$11*10000))/(((((VLOOKUP(S$31,$I$5:$J$15,2))*$R44)*(S$30+0.035)/2)+((($E$9*(1-0.148))+($E$15/$E$6))*((S$30+0.035)/COS(S$31*PI()/180))/2)+$E$14)*(5/384)))^(1/4))/100</f>
        <v>3.9253400432823029</v>
      </c>
      <c r="T44" s="105">
        <f t="shared" ref="T44:BB48" si="4">(((5*($H$11*10000))/(((((VLOOKUP(T$31,$I$5:$J$15,2))*$R44)*(T$30+0.035)/2)+((($E$9*(1-0.148))+($E$15/$E$6))*((T$30+0.035)/COS(T$31*PI()/180))/2)+$E$14)*(5/384)))^(1/4))/100</f>
        <v>3.9127036293969359</v>
      </c>
      <c r="U44" s="105">
        <f t="shared" si="4"/>
        <v>3.8860267405483815</v>
      </c>
      <c r="V44" s="105">
        <f t="shared" si="4"/>
        <v>3.9056794139396174</v>
      </c>
      <c r="W44" s="105">
        <f t="shared" si="4"/>
        <v>3.7474297293324641</v>
      </c>
      <c r="X44" s="105">
        <f t="shared" si="4"/>
        <v>3.7349502234653538</v>
      </c>
      <c r="Y44" s="105">
        <f t="shared" si="4"/>
        <v>3.7086271860916953</v>
      </c>
      <c r="Z44" s="105">
        <f t="shared" si="4"/>
        <v>3.7280162212178083</v>
      </c>
      <c r="AA44" s="105">
        <f t="shared" si="4"/>
        <v>3.6036995247942816</v>
      </c>
      <c r="AB44" s="105">
        <f t="shared" si="4"/>
        <v>3.5914147409395865</v>
      </c>
      <c r="AC44" s="105">
        <f t="shared" si="4"/>
        <v>3.5655182062525324</v>
      </c>
      <c r="AD44" s="105">
        <f t="shared" si="4"/>
        <v>3.5845910229412334</v>
      </c>
      <c r="AE44" s="105">
        <f t="shared" si="4"/>
        <v>3.4838928264622955</v>
      </c>
      <c r="AF44" s="105">
        <f t="shared" si="4"/>
        <v>3.4718114865334169</v>
      </c>
      <c r="AG44" s="105">
        <f t="shared" si="4"/>
        <v>3.4463553886676981</v>
      </c>
      <c r="AH44" s="105">
        <f t="shared" si="4"/>
        <v>3.4651023084594299</v>
      </c>
      <c r="AI44" s="105">
        <f t="shared" si="4"/>
        <v>3.3816788779751557</v>
      </c>
      <c r="AJ44" s="105">
        <f t="shared" si="4"/>
        <v>3.3697977591934705</v>
      </c>
      <c r="AK44" s="105">
        <f t="shared" si="4"/>
        <v>3.3447723557178</v>
      </c>
      <c r="AL44" s="105">
        <f t="shared" si="4"/>
        <v>3.3632009404438565</v>
      </c>
      <c r="AM44" s="105">
        <f t="shared" si="4"/>
        <v>3.2928935950250184</v>
      </c>
      <c r="AN44" s="105">
        <f t="shared" si="4"/>
        <v>3.2812045769579044</v>
      </c>
      <c r="AO44" s="105">
        <f t="shared" si="4"/>
        <v>3.2565907156170022</v>
      </c>
      <c r="AP44" s="105">
        <f t="shared" si="4"/>
        <v>3.2747153374046509</v>
      </c>
      <c r="AQ44" s="105">
        <f t="shared" si="4"/>
        <v>3.2146617655470946</v>
      </c>
      <c r="AR44" s="105">
        <f t="shared" si="4"/>
        <v>3.2031549350133877</v>
      </c>
      <c r="AS44" s="105">
        <f t="shared" si="4"/>
        <v>3.1789302674961211</v>
      </c>
      <c r="AT44" s="105">
        <f t="shared" si="4"/>
        <v>3.1967675758915495</v>
      </c>
      <c r="AU44" s="105">
        <f t="shared" si="4"/>
        <v>3.1449205092407508</v>
      </c>
      <c r="AV44" s="105">
        <f t="shared" si="4"/>
        <v>3.1335855797179821</v>
      </c>
      <c r="AW44" s="105">
        <f t="shared" si="4"/>
        <v>3.1097273574158915</v>
      </c>
      <c r="AX44" s="105">
        <f t="shared" si="4"/>
        <v>3.1272942460950439</v>
      </c>
      <c r="AY44" s="105">
        <f t="shared" si="4"/>
        <v>3.0821430470241098</v>
      </c>
      <c r="AZ44" s="105">
        <f t="shared" si="4"/>
        <v>3.070970009271885</v>
      </c>
      <c r="BA44" s="105">
        <f t="shared" si="4"/>
        <v>3.0474563332403379</v>
      </c>
      <c r="BB44" s="105">
        <f t="shared" si="4"/>
        <v>3.064769035363708</v>
      </c>
    </row>
    <row r="45" spans="3:54" ht="18" hidden="1" customHeight="1" x14ac:dyDescent="0.3">
      <c r="C45" s="58"/>
      <c r="D45" s="59"/>
      <c r="E45" s="60"/>
      <c r="F45" s="6"/>
      <c r="G45" s="7"/>
      <c r="H45" s="7"/>
      <c r="Q45" s="181"/>
      <c r="R45" s="62">
        <v>55</v>
      </c>
      <c r="S45" s="106">
        <f>(((5*($H$11*10000))/(((((VLOOKUP(S$31,$I$5:$J$15,2))*$R45)*(S$30+0.035)/2)+((($E$9*(1-0.148))+($E$15/$E$6))*((S$30+0.035)/COS(S$31*PI()/180))/2)+$E$14)*(5/384)))^(1/4))/100</f>
        <v>3.8396308745887699</v>
      </c>
      <c r="T45" s="106">
        <f t="shared" si="4"/>
        <v>3.8283074080985706</v>
      </c>
      <c r="U45" s="106">
        <f t="shared" si="4"/>
        <v>3.8043522436493373</v>
      </c>
      <c r="V45" s="106">
        <f t="shared" si="4"/>
        <v>3.8353362559808919</v>
      </c>
      <c r="W45" s="106">
        <f t="shared" si="4"/>
        <v>3.662918046591666</v>
      </c>
      <c r="X45" s="106">
        <f t="shared" si="4"/>
        <v>3.6517756063608111</v>
      </c>
      <c r="Y45" s="106">
        <f t="shared" si="4"/>
        <v>3.6282203643023463</v>
      </c>
      <c r="Z45" s="106">
        <f t="shared" si="4"/>
        <v>3.6586914742883385</v>
      </c>
      <c r="AA45" s="106">
        <f t="shared" si="4"/>
        <v>3.5205993085215201</v>
      </c>
      <c r="AB45" s="106">
        <f t="shared" si="4"/>
        <v>3.5096588261128465</v>
      </c>
      <c r="AC45" s="106">
        <f t="shared" si="4"/>
        <v>3.4865422740677592</v>
      </c>
      <c r="AD45" s="106">
        <f t="shared" si="4"/>
        <v>3.5164489193238411</v>
      </c>
      <c r="AE45" s="106">
        <f t="shared" si="4"/>
        <v>3.4022367879142554</v>
      </c>
      <c r="AF45" s="106">
        <f t="shared" si="4"/>
        <v>3.3914980404861534</v>
      </c>
      <c r="AG45" s="106">
        <f t="shared" si="4"/>
        <v>3.3688163156859798</v>
      </c>
      <c r="AH45" s="106">
        <f t="shared" si="4"/>
        <v>3.3981626193854493</v>
      </c>
      <c r="AI45" s="106">
        <f t="shared" si="4"/>
        <v>3.3014278380925179</v>
      </c>
      <c r="AJ45" s="106">
        <f t="shared" si="4"/>
        <v>3.2908826837534901</v>
      </c>
      <c r="AK45" s="106">
        <f t="shared" si="4"/>
        <v>3.2686163594751467</v>
      </c>
      <c r="AL45" s="106">
        <f t="shared" si="4"/>
        <v>3.2974268816546122</v>
      </c>
      <c r="AM45" s="106">
        <f t="shared" si="4"/>
        <v>3.2139806519352629</v>
      </c>
      <c r="AN45" s="106">
        <f t="shared" si="4"/>
        <v>3.2036182328281639</v>
      </c>
      <c r="AO45" s="106">
        <f t="shared" si="4"/>
        <v>3.1817428452748868</v>
      </c>
      <c r="AP45" s="106">
        <f t="shared" si="4"/>
        <v>3.2100488434439423</v>
      </c>
      <c r="AQ45" s="106">
        <f t="shared" si="4"/>
        <v>3.1370113316217867</v>
      </c>
      <c r="AR45" s="106">
        <f t="shared" si="4"/>
        <v>3.1268202387048891</v>
      </c>
      <c r="AS45" s="106">
        <f t="shared" si="4"/>
        <v>3.105310602386623</v>
      </c>
      <c r="AT45" s="106">
        <f t="shared" si="4"/>
        <v>3.1331443818848088</v>
      </c>
      <c r="AU45" s="106">
        <f t="shared" si="4"/>
        <v>3.0684567503936351</v>
      </c>
      <c r="AV45" s="106">
        <f t="shared" si="4"/>
        <v>3.0584259334320114</v>
      </c>
      <c r="AW45" s="106">
        <f t="shared" si="4"/>
        <v>3.0372579124915635</v>
      </c>
      <c r="AX45" s="106">
        <f t="shared" si="4"/>
        <v>3.0646504958293912</v>
      </c>
      <c r="AY45" s="106">
        <f t="shared" si="4"/>
        <v>3.0067935656214377</v>
      </c>
      <c r="AZ45" s="106">
        <f t="shared" si="4"/>
        <v>2.9969126941926918</v>
      </c>
      <c r="BA45" s="106">
        <f t="shared" si="4"/>
        <v>2.9760638723175243</v>
      </c>
      <c r="BB45" s="106">
        <f t="shared" si="4"/>
        <v>3.0030441085525088</v>
      </c>
    </row>
    <row r="46" spans="3:54" ht="18" hidden="1" customHeight="1" x14ac:dyDescent="0.3">
      <c r="C46" s="58"/>
      <c r="D46" s="59"/>
      <c r="E46" s="60"/>
      <c r="F46" s="6"/>
      <c r="G46" s="7"/>
      <c r="H46" s="7"/>
      <c r="Q46" s="181"/>
      <c r="R46" s="62">
        <v>65</v>
      </c>
      <c r="S46" s="106">
        <f>(((5*($H$11*10000))/(((((VLOOKUP(S$31,$I$5:$J$15,2))*$R46)*(S$30+0.035)/2)+((($E$9*(1-0.148))+($E$15/$E$6))*((S$30+0.035)/COS(S$31*PI()/180))/2)+$E$14)*(5/384)))^(1/4))/100</f>
        <v>3.7625307935209027</v>
      </c>
      <c r="T46" s="106">
        <f t="shared" si="4"/>
        <v>3.7522935922630212</v>
      </c>
      <c r="U46" s="106">
        <f t="shared" si="4"/>
        <v>3.7305980707431363</v>
      </c>
      <c r="V46" s="106">
        <f t="shared" si="4"/>
        <v>3.7709036475593125</v>
      </c>
      <c r="W46" s="106">
        <f t="shared" si="4"/>
        <v>3.5871510943009581</v>
      </c>
      <c r="X46" s="106">
        <f t="shared" si="4"/>
        <v>3.5771082468175113</v>
      </c>
      <c r="Y46" s="106">
        <f t="shared" si="4"/>
        <v>3.5558376367490565</v>
      </c>
      <c r="Z46" s="106">
        <f t="shared" si="4"/>
        <v>3.5953679521991586</v>
      </c>
      <c r="AA46" s="106">
        <f t="shared" si="4"/>
        <v>3.4462751910962419</v>
      </c>
      <c r="AB46" s="106">
        <f t="shared" si="4"/>
        <v>3.4364355664962432</v>
      </c>
      <c r="AC46" s="106">
        <f t="shared" si="4"/>
        <v>3.415604347110941</v>
      </c>
      <c r="AD46" s="106">
        <f t="shared" si="4"/>
        <v>3.4543278198603735</v>
      </c>
      <c r="AE46" s="106">
        <f t="shared" si="4"/>
        <v>3.3293338498863609</v>
      </c>
      <c r="AF46" s="106">
        <f t="shared" si="4"/>
        <v>3.3196910903127774</v>
      </c>
      <c r="AG46" s="106">
        <f t="shared" si="4"/>
        <v>3.2992831638354185</v>
      </c>
      <c r="AH46" s="106">
        <f t="shared" si="4"/>
        <v>3.3372268532364164</v>
      </c>
      <c r="AI46" s="106">
        <f t="shared" si="4"/>
        <v>3.2298775859190032</v>
      </c>
      <c r="AJ46" s="106">
        <f t="shared" si="4"/>
        <v>3.2204203456685683</v>
      </c>
      <c r="AK46" s="106">
        <f t="shared" si="4"/>
        <v>3.2004099782598412</v>
      </c>
      <c r="AL46" s="106">
        <f t="shared" si="4"/>
        <v>3.2376198588899738</v>
      </c>
      <c r="AM46" s="106">
        <f t="shared" si="4"/>
        <v>3.1437003115561311</v>
      </c>
      <c r="AN46" s="106">
        <f t="shared" si="4"/>
        <v>3.1344160784886084</v>
      </c>
      <c r="AO46" s="106">
        <f t="shared" si="4"/>
        <v>3.1147756154139472</v>
      </c>
      <c r="AP46" s="106">
        <f t="shared" si="4"/>
        <v>3.1513018283342746</v>
      </c>
      <c r="AQ46" s="106">
        <f t="shared" si="4"/>
        <v>3.0679170133304141</v>
      </c>
      <c r="AR46" s="106">
        <f t="shared" si="4"/>
        <v>3.0587935828156247</v>
      </c>
      <c r="AS46" s="106">
        <f t="shared" si="4"/>
        <v>3.0394963638570429</v>
      </c>
      <c r="AT46" s="106">
        <f t="shared" si="4"/>
        <v>3.0753875745434209</v>
      </c>
      <c r="AU46" s="106">
        <f t="shared" si="4"/>
        <v>3.0004687300592083</v>
      </c>
      <c r="AV46" s="106">
        <f t="shared" si="4"/>
        <v>2.9914947475235527</v>
      </c>
      <c r="AW46" s="106">
        <f t="shared" si="4"/>
        <v>2.972516136724074</v>
      </c>
      <c r="AX46" s="106">
        <f t="shared" si="4"/>
        <v>3.0078174917902785</v>
      </c>
      <c r="AY46" s="106">
        <f t="shared" si="4"/>
        <v>2.9398381855085978</v>
      </c>
      <c r="AZ46" s="106">
        <f t="shared" si="4"/>
        <v>2.9310033024066469</v>
      </c>
      <c r="BA46" s="106">
        <f t="shared" si="4"/>
        <v>2.912320945924932</v>
      </c>
      <c r="BB46" s="106">
        <f t="shared" si="4"/>
        <v>2.9470735152130239</v>
      </c>
    </row>
    <row r="47" spans="3:54" ht="20.100000000000001" hidden="1" customHeight="1" x14ac:dyDescent="0.3">
      <c r="C47" s="58"/>
      <c r="D47" s="59"/>
      <c r="E47" s="60"/>
      <c r="F47" s="6"/>
      <c r="G47" s="7"/>
      <c r="H47" s="7"/>
      <c r="Q47" s="181"/>
      <c r="R47" s="62">
        <v>90</v>
      </c>
      <c r="S47" s="106">
        <f>(((5*($H$11*10000))/(((((VLOOKUP(S$31,$I$5:$J$15,2))*$R47)*(S$30+0.035)/2)+((($E$9*(1-0.148))+($E$15/$E$6))*((S$30+0.035)/COS(S$31*PI()/180))/2)+$E$14)*(5/384)))^(1/4))/100</f>
        <v>3.5987629812709172</v>
      </c>
      <c r="T47" s="106">
        <f t="shared" si="4"/>
        <v>3.5905589384831536</v>
      </c>
      <c r="U47" s="106">
        <f t="shared" si="4"/>
        <v>3.5731125122598386</v>
      </c>
      <c r="V47" s="106">
        <f t="shared" si="4"/>
        <v>3.6305700248490793</v>
      </c>
      <c r="W47" s="106">
        <f t="shared" si="4"/>
        <v>3.4269473878335357</v>
      </c>
      <c r="X47" s="106">
        <f t="shared" si="4"/>
        <v>3.4189462379112667</v>
      </c>
      <c r="Y47" s="106">
        <f t="shared" si="4"/>
        <v>3.4019385731707104</v>
      </c>
      <c r="Z47" s="106">
        <f t="shared" si="4"/>
        <v>3.4579889260030283</v>
      </c>
      <c r="AA47" s="106">
        <f t="shared" si="4"/>
        <v>3.2896251119028066</v>
      </c>
      <c r="AB47" s="106">
        <f t="shared" si="4"/>
        <v>3.2818180774332091</v>
      </c>
      <c r="AC47" s="106">
        <f t="shared" si="4"/>
        <v>3.2652280010113679</v>
      </c>
      <c r="AD47" s="106">
        <f t="shared" si="4"/>
        <v>3.319927949124164</v>
      </c>
      <c r="AE47" s="106">
        <f t="shared" si="4"/>
        <v>3.1760436721975269</v>
      </c>
      <c r="AF47" s="106">
        <f t="shared" si="4"/>
        <v>3.1684161022663555</v>
      </c>
      <c r="AG47" s="106">
        <f t="shared" si="4"/>
        <v>3.152210968311747</v>
      </c>
      <c r="AH47" s="106">
        <f t="shared" si="4"/>
        <v>3.2056603062496585</v>
      </c>
      <c r="AI47" s="106">
        <f t="shared" si="4"/>
        <v>3.0797068393060893</v>
      </c>
      <c r="AJ47" s="106">
        <f t="shared" si="4"/>
        <v>3.0722435351962156</v>
      </c>
      <c r="AK47" s="106">
        <f t="shared" si="4"/>
        <v>3.0563900792594332</v>
      </c>
      <c r="AL47" s="106">
        <f t="shared" si="4"/>
        <v>3.1086934651341434</v>
      </c>
      <c r="AM47" s="106">
        <f t="shared" si="4"/>
        <v>2.9964092452222206</v>
      </c>
      <c r="AN47" s="106">
        <f t="shared" si="4"/>
        <v>2.989096089210808</v>
      </c>
      <c r="AO47" s="106">
        <f t="shared" si="4"/>
        <v>2.9735636614731034</v>
      </c>
      <c r="AP47" s="106">
        <f t="shared" si="4"/>
        <v>3.0248187782691658</v>
      </c>
      <c r="AQ47" s="106">
        <f t="shared" si="4"/>
        <v>2.9232828000734021</v>
      </c>
      <c r="AR47" s="106">
        <f t="shared" si="4"/>
        <v>2.9161071662236213</v>
      </c>
      <c r="AS47" s="106">
        <f t="shared" si="4"/>
        <v>2.9008684827591757</v>
      </c>
      <c r="AT47" s="106">
        <f t="shared" si="4"/>
        <v>2.9511629315682164</v>
      </c>
      <c r="AU47" s="106">
        <f t="shared" si="4"/>
        <v>2.8582899154411678</v>
      </c>
      <c r="AV47" s="106">
        <f t="shared" si="4"/>
        <v>2.8512406638787779</v>
      </c>
      <c r="AW47" s="106">
        <f t="shared" si="4"/>
        <v>2.8362717252144125</v>
      </c>
      <c r="AX47" s="106">
        <f t="shared" si="4"/>
        <v>2.8856829348126443</v>
      </c>
      <c r="AY47" s="106">
        <f t="shared" si="4"/>
        <v>2.7999346317831231</v>
      </c>
      <c r="AZ47" s="106">
        <f t="shared" si="4"/>
        <v>2.7930019686567009</v>
      </c>
      <c r="BA47" s="106">
        <f t="shared" si="4"/>
        <v>2.7782817206071884</v>
      </c>
      <c r="BB47" s="106">
        <f t="shared" si="4"/>
        <v>2.8268778501235134</v>
      </c>
    </row>
    <row r="48" spans="3:54" ht="18" hidden="1" customHeight="1" x14ac:dyDescent="0.25">
      <c r="C48" s="58"/>
      <c r="D48" s="58"/>
      <c r="E48" s="87"/>
      <c r="F48" s="8"/>
      <c r="G48" s="7"/>
      <c r="H48" s="7"/>
      <c r="Q48" s="182"/>
      <c r="R48" s="108">
        <v>140</v>
      </c>
      <c r="S48" s="106">
        <f>(((5*($H$11*10000))/(((((VLOOKUP(S$31,$I$5:$J$15,2))*$R48)*(S$30+0.035)/2)+((($E$9*(1-0.148))+($E$15/$E$6))*((S$30+0.035)/COS(S$31*PI()/180))/2)+$E$14)*(5/384)))^(1/4))/100</f>
        <v>3.353567357357242</v>
      </c>
      <c r="T48" s="106">
        <f t="shared" si="4"/>
        <v>3.3477943146979756</v>
      </c>
      <c r="U48" s="106">
        <f t="shared" si="4"/>
        <v>3.3354639790471929</v>
      </c>
      <c r="V48" s="106">
        <f t="shared" si="4"/>
        <v>3.4122786609002618</v>
      </c>
      <c r="W48" s="106">
        <f t="shared" si="4"/>
        <v>3.1887034340645335</v>
      </c>
      <c r="X48" s="106">
        <f t="shared" si="4"/>
        <v>3.1831146182057277</v>
      </c>
      <c r="Y48" s="106">
        <f t="shared" si="4"/>
        <v>3.1711806763423933</v>
      </c>
      <c r="Z48" s="106">
        <f t="shared" si="4"/>
        <v>3.2455917938452519</v>
      </c>
      <c r="AA48" s="107">
        <f t="shared" si="4"/>
        <v>3.0577613072205518</v>
      </c>
      <c r="AB48" s="107">
        <f t="shared" si="4"/>
        <v>3.0523360005171907</v>
      </c>
      <c r="AC48" s="107">
        <f t="shared" si="4"/>
        <v>3.0407531577664715</v>
      </c>
      <c r="AD48" s="107">
        <f t="shared" si="4"/>
        <v>3.1130193356981728</v>
      </c>
      <c r="AE48" s="107">
        <f t="shared" si="4"/>
        <v>2.9499400387690504</v>
      </c>
      <c r="AF48" s="107">
        <f t="shared" si="4"/>
        <v>2.9446594074415446</v>
      </c>
      <c r="AG48" s="107">
        <f t="shared" si="4"/>
        <v>2.9333868340866305</v>
      </c>
      <c r="AH48" s="107">
        <f t="shared" si="4"/>
        <v>3.0037487987987568</v>
      </c>
      <c r="AI48" s="107">
        <f t="shared" si="4"/>
        <v>2.8587945360883125</v>
      </c>
      <c r="AJ48" s="107">
        <f t="shared" si="4"/>
        <v>2.8536425391503042</v>
      </c>
      <c r="AK48" s="107">
        <f t="shared" si="4"/>
        <v>2.8426455995559299</v>
      </c>
      <c r="AL48" s="107">
        <f t="shared" si="4"/>
        <v>2.9113106508824207</v>
      </c>
      <c r="AM48" s="107">
        <f t="shared" si="4"/>
        <v>2.780190471080688</v>
      </c>
      <c r="AN48" s="107">
        <f t="shared" si="4"/>
        <v>2.7751536443369402</v>
      </c>
      <c r="AO48" s="107">
        <f t="shared" si="4"/>
        <v>2.764403335778967</v>
      </c>
      <c r="AP48" s="107">
        <f t="shared" si="4"/>
        <v>2.8315465994268738</v>
      </c>
      <c r="AQ48" s="107">
        <f t="shared" si="4"/>
        <v>2.711327935663614</v>
      </c>
      <c r="AR48" s="107">
        <f t="shared" si="4"/>
        <v>2.7063949676924004</v>
      </c>
      <c r="AS48" s="107">
        <f t="shared" si="4"/>
        <v>2.695866963209665</v>
      </c>
      <c r="AT48" s="107">
        <f t="shared" si="4"/>
        <v>2.7616361934664893</v>
      </c>
      <c r="AU48" s="107">
        <f t="shared" si="4"/>
        <v>2.6502288372160767</v>
      </c>
      <c r="AV48" s="107">
        <f t="shared" si="4"/>
        <v>2.6453901655948759</v>
      </c>
      <c r="AW48" s="107">
        <f t="shared" si="4"/>
        <v>2.6350639230271189</v>
      </c>
      <c r="AX48" s="107">
        <f t="shared" si="4"/>
        <v>2.6995844089946748</v>
      </c>
      <c r="AY48" s="107">
        <f t="shared" si="4"/>
        <v>2.5954474687503959</v>
      </c>
      <c r="AZ48" s="107">
        <f t="shared" si="4"/>
        <v>2.5906949447260028</v>
      </c>
      <c r="BA48" s="107">
        <f t="shared" si="4"/>
        <v>2.580552973728627</v>
      </c>
      <c r="BB48" s="107">
        <f t="shared" si="4"/>
        <v>2.6439317268691052</v>
      </c>
    </row>
    <row r="49" spans="3:54" ht="18" customHeight="1" thickTop="1" thickBot="1" x14ac:dyDescent="0.3">
      <c r="C49">
        <v>4</v>
      </c>
      <c r="D49" s="165" t="s">
        <v>57</v>
      </c>
      <c r="E49" s="166">
        <f>1.03*((((5*($H$11*10000))/($E26*(5/384)))^(1/4))/100)</f>
        <v>3.295425412769406</v>
      </c>
      <c r="Q49" s="75" t="s">
        <v>45</v>
      </c>
      <c r="R49" s="122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</row>
    <row r="50" spans="3:54" ht="18" customHeight="1" thickTop="1" x14ac:dyDescent="0.25">
      <c r="D50" s="59"/>
      <c r="E50" s="57"/>
      <c r="Q50" s="180" t="s">
        <v>36</v>
      </c>
      <c r="R50" s="128">
        <v>45</v>
      </c>
      <c r="S50" s="123">
        <f>1.03*((((5*($H$11*10000))/(((((VLOOKUP(S$31,$I$5:$J$15,2))*$R50)*(S$30+0.035)/2)+((($E$9*(1-0.148))+($E$16/$E$6))*((S$30+0.035)/COS(S$31*PI()/180))/2)+$E$14)*(5/384)))^(1/4))/100)</f>
        <v>4.0279377061869415</v>
      </c>
      <c r="T50" s="123">
        <f t="shared" ref="T50:BB53" si="5">1.03*((((5*($H$11*10000))/(((((VLOOKUP(T$31,$I$5:$J$15,2))*$R50)*(T$30+0.035)/2)+((($E$9*(1-0.148))+($E$16/$E$6))*((T$30+0.035)/COS(T$31*PI()/180))/2)+$E$14)*(5/384)))^(1/4))/100)</f>
        <v>4.0146997486657696</v>
      </c>
      <c r="U50" s="123">
        <f t="shared" si="5"/>
        <v>3.9867674890855156</v>
      </c>
      <c r="V50" s="123">
        <f t="shared" si="5"/>
        <v>4.0048995464907104</v>
      </c>
      <c r="W50" s="123">
        <f t="shared" si="5"/>
        <v>3.8448790439099962</v>
      </c>
      <c r="X50" s="123">
        <f t="shared" si="5"/>
        <v>3.8318139501841233</v>
      </c>
      <c r="Y50" s="123">
        <f t="shared" si="5"/>
        <v>3.8042701918937052</v>
      </c>
      <c r="Z50" s="123">
        <f t="shared" si="5"/>
        <v>3.8221464083135657</v>
      </c>
      <c r="AA50" s="123">
        <f t="shared" si="5"/>
        <v>3.6970710503433897</v>
      </c>
      <c r="AB50" s="123">
        <f t="shared" si="5"/>
        <v>3.6842157419457395</v>
      </c>
      <c r="AC50" s="123">
        <f t="shared" si="5"/>
        <v>3.6571308112613705</v>
      </c>
      <c r="AD50" s="123">
        <f t="shared" si="5"/>
        <v>3.6747067009837102</v>
      </c>
      <c r="AE50" s="123">
        <f t="shared" si="5"/>
        <v>3.5739145978825566</v>
      </c>
      <c r="AF50" s="123">
        <f t="shared" si="5"/>
        <v>3.5612765309025334</v>
      </c>
      <c r="AG50" s="123">
        <f t="shared" si="5"/>
        <v>3.5346614442477362</v>
      </c>
      <c r="AH50" s="123">
        <f t="shared" si="5"/>
        <v>3.5519305807795836</v>
      </c>
      <c r="AI50" s="123">
        <f t="shared" si="5"/>
        <v>3.4688747215348381</v>
      </c>
      <c r="AJ50" s="123">
        <f t="shared" si="5"/>
        <v>3.4564494162675237</v>
      </c>
      <c r="AK50" s="123">
        <f t="shared" si="5"/>
        <v>3.4302916328953335</v>
      </c>
      <c r="AL50" s="123">
        <f t="shared" si="5"/>
        <v>3.4472626311757413</v>
      </c>
      <c r="AM50" s="123">
        <f t="shared" si="5"/>
        <v>3.377656565892508</v>
      </c>
      <c r="AN50" s="123">
        <f t="shared" si="5"/>
        <v>3.3654347606594945</v>
      </c>
      <c r="AO50" s="123">
        <f t="shared" si="5"/>
        <v>3.3397126299437105</v>
      </c>
      <c r="AP50" s="123">
        <f t="shared" si="5"/>
        <v>3.3563998678140972</v>
      </c>
      <c r="AQ50" s="123">
        <f t="shared" si="5"/>
        <v>3.2972965292457768</v>
      </c>
      <c r="AR50" s="123">
        <f t="shared" si="5"/>
        <v>3.2852673052386669</v>
      </c>
      <c r="AS50" s="123">
        <f t="shared" si="5"/>
        <v>3.2599562994668441</v>
      </c>
      <c r="AT50" s="123">
        <f t="shared" si="5"/>
        <v>3.2763759272367667</v>
      </c>
      <c r="AU50" s="123">
        <f t="shared" si="5"/>
        <v>3.2256694086811795</v>
      </c>
      <c r="AV50" s="123">
        <f t="shared" si="5"/>
        <v>3.2138216016230854</v>
      </c>
      <c r="AW50" s="123">
        <f t="shared" si="5"/>
        <v>3.1888970827530456</v>
      </c>
      <c r="AX50" s="123">
        <f t="shared" si="5"/>
        <v>3.2050652597715077</v>
      </c>
      <c r="AY50" s="123">
        <f t="shared" si="5"/>
        <v>3.16120296248355</v>
      </c>
      <c r="AZ50" s="123">
        <f t="shared" si="5"/>
        <v>3.1495257978481108</v>
      </c>
      <c r="BA50" s="123">
        <f t="shared" si="5"/>
        <v>3.1249642276390683</v>
      </c>
      <c r="BB50" s="124">
        <f t="shared" si="5"/>
        <v>3.1408963567574104</v>
      </c>
    </row>
    <row r="51" spans="3:54" ht="18" customHeight="1" x14ac:dyDescent="0.25">
      <c r="D51" s="59"/>
      <c r="E51" s="57"/>
      <c r="Q51" s="181"/>
      <c r="R51" s="129">
        <v>55</v>
      </c>
      <c r="S51" s="118">
        <f t="shared" ref="S51:AH54" si="6">1.03*((((5*($H$11*10000))/(((((VLOOKUP(S$31,$I$5:$J$15,2))*$R51)*(S$30+0.035)/2)+((($E$9*(1-0.148))+($E$16/$E$6))*((S$30+0.035)/COS(S$31*PI()/180))/2)+$E$14)*(5/384)))^(1/4))/100)</f>
        <v>3.9412311633337294</v>
      </c>
      <c r="T51" s="118">
        <f t="shared" si="6"/>
        <v>3.929349877806303</v>
      </c>
      <c r="U51" s="118">
        <f t="shared" si="6"/>
        <v>3.9042273868796036</v>
      </c>
      <c r="V51" s="118">
        <f t="shared" si="6"/>
        <v>3.9339925938456703</v>
      </c>
      <c r="W51" s="118">
        <f t="shared" si="6"/>
        <v>3.7594347025152111</v>
      </c>
      <c r="X51" s="118">
        <f t="shared" si="6"/>
        <v>3.747749718587599</v>
      </c>
      <c r="Y51" s="118">
        <f t="shared" si="6"/>
        <v>3.7230601988505585</v>
      </c>
      <c r="Z51" s="118">
        <f t="shared" si="6"/>
        <v>3.7523150756163641</v>
      </c>
      <c r="AA51" s="118">
        <f t="shared" si="6"/>
        <v>3.6130891066242756</v>
      </c>
      <c r="AB51" s="118">
        <f t="shared" si="6"/>
        <v>3.6016203213032592</v>
      </c>
      <c r="AC51" s="118">
        <f t="shared" si="6"/>
        <v>3.5774000025395232</v>
      </c>
      <c r="AD51" s="118">
        <f t="shared" si="6"/>
        <v>3.60610075678485</v>
      </c>
      <c r="AE51" s="118">
        <f t="shared" si="6"/>
        <v>3.4914180447966618</v>
      </c>
      <c r="AF51" s="118">
        <f t="shared" si="6"/>
        <v>3.4801639530658393</v>
      </c>
      <c r="AG51" s="118">
        <f t="shared" si="6"/>
        <v>3.4564060678633899</v>
      </c>
      <c r="AH51" s="118">
        <f t="shared" si="6"/>
        <v>3.4845601856506665</v>
      </c>
      <c r="AI51" s="118">
        <f t="shared" si="5"/>
        <v>3.3878173236423272</v>
      </c>
      <c r="AJ51" s="118">
        <f t="shared" si="5"/>
        <v>3.3767685567152341</v>
      </c>
      <c r="AK51" s="118">
        <f t="shared" si="5"/>
        <v>3.3534509707349662</v>
      </c>
      <c r="AL51" s="118">
        <f t="shared" si="5"/>
        <v>3.3810843320777293</v>
      </c>
      <c r="AM51" s="118">
        <f t="shared" si="5"/>
        <v>3.2979661439605055</v>
      </c>
      <c r="AN51" s="118">
        <f t="shared" si="5"/>
        <v>3.2871107488526716</v>
      </c>
      <c r="AO51" s="118">
        <f t="shared" si="5"/>
        <v>3.2642066134424583</v>
      </c>
      <c r="AP51" s="118">
        <f t="shared" si="5"/>
        <v>3.2913507951776846</v>
      </c>
      <c r="AQ51" s="118">
        <f t="shared" si="5"/>
        <v>3.2188934429855034</v>
      </c>
      <c r="AR51" s="118">
        <f t="shared" si="5"/>
        <v>3.2082190549554417</v>
      </c>
      <c r="AS51" s="118">
        <f t="shared" si="5"/>
        <v>3.185701120332912</v>
      </c>
      <c r="AT51" s="118">
        <f t="shared" si="5"/>
        <v>3.2123882442221152</v>
      </c>
      <c r="AU51" s="118">
        <f t="shared" si="5"/>
        <v>3.1484746395297956</v>
      </c>
      <c r="AV51" s="118">
        <f t="shared" si="5"/>
        <v>3.1379693792757588</v>
      </c>
      <c r="AW51" s="118">
        <f t="shared" si="5"/>
        <v>3.1158117287586866</v>
      </c>
      <c r="AX51" s="118">
        <f t="shared" si="5"/>
        <v>3.1420723825932937</v>
      </c>
      <c r="AY51" s="118">
        <f t="shared" si="5"/>
        <v>3.0851415604460946</v>
      </c>
      <c r="AZ51" s="118">
        <f t="shared" si="5"/>
        <v>3.0747943777360409</v>
      </c>
      <c r="BA51" s="118">
        <f t="shared" si="5"/>
        <v>3.0529730551331049</v>
      </c>
      <c r="BB51" s="125">
        <f t="shared" si="5"/>
        <v>3.078835534678845</v>
      </c>
    </row>
    <row r="52" spans="3:54" ht="18" customHeight="1" x14ac:dyDescent="0.25">
      <c r="D52" s="59"/>
      <c r="E52" s="57"/>
      <c r="Q52" s="181"/>
      <c r="R52" s="129">
        <v>65</v>
      </c>
      <c r="S52" s="118">
        <f t="shared" si="6"/>
        <v>3.8631204849702683</v>
      </c>
      <c r="T52" s="118">
        <f t="shared" si="5"/>
        <v>3.852364594661668</v>
      </c>
      <c r="U52" s="118">
        <f t="shared" si="5"/>
        <v>3.8295810432283042</v>
      </c>
      <c r="V52" s="118">
        <f t="shared" si="5"/>
        <v>3.8689491571267283</v>
      </c>
      <c r="W52" s="118">
        <f t="shared" si="5"/>
        <v>3.6827130422899645</v>
      </c>
      <c r="X52" s="118">
        <f t="shared" si="5"/>
        <v>3.6721662296194073</v>
      </c>
      <c r="Y52" s="118">
        <f t="shared" si="5"/>
        <v>3.6498393509568476</v>
      </c>
      <c r="Z52" s="118">
        <f t="shared" si="5"/>
        <v>3.6884301788915579</v>
      </c>
      <c r="AA52" s="118">
        <f t="shared" si="5"/>
        <v>3.5378550238027091</v>
      </c>
      <c r="AB52" s="118">
        <f t="shared" si="5"/>
        <v>3.527524991637049</v>
      </c>
      <c r="AC52" s="118">
        <f t="shared" si="5"/>
        <v>3.5056665147274799</v>
      </c>
      <c r="AD52" s="118">
        <f t="shared" si="5"/>
        <v>3.5434558656353388</v>
      </c>
      <c r="AE52" s="118">
        <f t="shared" si="5"/>
        <v>3.417641894656906</v>
      </c>
      <c r="AF52" s="118">
        <f t="shared" si="5"/>
        <v>3.4075209806568365</v>
      </c>
      <c r="AG52" s="118">
        <f t="shared" si="5"/>
        <v>3.3861118918199917</v>
      </c>
      <c r="AH52" s="118">
        <f t="shared" si="5"/>
        <v>3.4231302384164359</v>
      </c>
      <c r="AI52" s="118">
        <f t="shared" si="5"/>
        <v>3.3154247275051119</v>
      </c>
      <c r="AJ52" s="118">
        <f t="shared" si="5"/>
        <v>3.305500378490331</v>
      </c>
      <c r="AK52" s="118">
        <f t="shared" si="5"/>
        <v>3.2845122978191479</v>
      </c>
      <c r="AL52" s="118">
        <f t="shared" si="5"/>
        <v>3.3208071469040585</v>
      </c>
      <c r="AM52" s="118">
        <f t="shared" si="5"/>
        <v>3.2268698687819262</v>
      </c>
      <c r="AN52" s="118">
        <f t="shared" si="5"/>
        <v>3.2171285123426578</v>
      </c>
      <c r="AO52" s="118">
        <f t="shared" si="5"/>
        <v>3.1965314859999525</v>
      </c>
      <c r="AP52" s="118">
        <f t="shared" si="5"/>
        <v>3.2321535645439985</v>
      </c>
      <c r="AQ52" s="118">
        <f t="shared" si="5"/>
        <v>3.1490061340133462</v>
      </c>
      <c r="AR52" s="118">
        <f t="shared" si="5"/>
        <v>3.1394346491999809</v>
      </c>
      <c r="AS52" s="118">
        <f t="shared" si="5"/>
        <v>3.119200043120304</v>
      </c>
      <c r="AT52" s="118">
        <f t="shared" si="5"/>
        <v>3.1541981086734658</v>
      </c>
      <c r="AU52" s="118">
        <f t="shared" si="5"/>
        <v>3.0797138201018113</v>
      </c>
      <c r="AV52" s="118">
        <f t="shared" si="5"/>
        <v>3.0703000625210102</v>
      </c>
      <c r="AW52" s="118">
        <f t="shared" si="5"/>
        <v>3.0504015471601891</v>
      </c>
      <c r="AX52" s="118">
        <f t="shared" si="5"/>
        <v>3.0848205771833506</v>
      </c>
      <c r="AY52" s="118">
        <f t="shared" si="5"/>
        <v>3.0174313444458747</v>
      </c>
      <c r="AZ52" s="118">
        <f t="shared" si="5"/>
        <v>3.0081642829187016</v>
      </c>
      <c r="BA52" s="118">
        <f t="shared" si="5"/>
        <v>2.9885780456037798</v>
      </c>
      <c r="BB52" s="125">
        <f t="shared" si="5"/>
        <v>3.0224588045534904</v>
      </c>
    </row>
    <row r="53" spans="3:54" ht="18" customHeight="1" x14ac:dyDescent="0.25">
      <c r="D53" s="59"/>
      <c r="E53" s="57"/>
      <c r="Q53" s="181"/>
      <c r="R53" s="129">
        <v>90</v>
      </c>
      <c r="S53" s="118">
        <f t="shared" si="6"/>
        <v>3.6968779477600213</v>
      </c>
      <c r="T53" s="118">
        <f t="shared" si="5"/>
        <v>3.6882358852854575</v>
      </c>
      <c r="U53" s="118">
        <f t="shared" si="5"/>
        <v>3.6698662764678844</v>
      </c>
      <c r="V53" s="118">
        <f t="shared" si="5"/>
        <v>3.7269935718209699</v>
      </c>
      <c r="W53" s="118">
        <f t="shared" si="5"/>
        <v>3.5201516528734418</v>
      </c>
      <c r="X53" s="118">
        <f t="shared" si="5"/>
        <v>3.5117260423308054</v>
      </c>
      <c r="Y53" s="118">
        <f t="shared" si="5"/>
        <v>3.4938243107750195</v>
      </c>
      <c r="Z53" s="118">
        <f t="shared" si="5"/>
        <v>3.5495316127223284</v>
      </c>
      <c r="AA53" s="118">
        <f t="shared" si="5"/>
        <v>3.3789428636782275</v>
      </c>
      <c r="AB53" s="118">
        <f t="shared" si="5"/>
        <v>3.3707235225437731</v>
      </c>
      <c r="AC53" s="118">
        <f t="shared" si="5"/>
        <v>3.3532653433668158</v>
      </c>
      <c r="AD53" s="118">
        <f t="shared" si="5"/>
        <v>3.407616255360312</v>
      </c>
      <c r="AE53" s="118">
        <f t="shared" si="5"/>
        <v>3.26216950452763</v>
      </c>
      <c r="AF53" s="118">
        <f t="shared" si="5"/>
        <v>3.2541404431063601</v>
      </c>
      <c r="AG53" s="118">
        <f t="shared" si="5"/>
        <v>3.2370902377838124</v>
      </c>
      <c r="AH53" s="118">
        <f t="shared" si="5"/>
        <v>3.2901882490238146</v>
      </c>
      <c r="AI53" s="118">
        <f t="shared" si="5"/>
        <v>3.1631398179324806</v>
      </c>
      <c r="AJ53" s="118">
        <f t="shared" si="5"/>
        <v>3.1552846735112086</v>
      </c>
      <c r="AK53" s="118">
        <f t="shared" si="5"/>
        <v>3.1386066549467802</v>
      </c>
      <c r="AL53" s="118">
        <f t="shared" si="5"/>
        <v>3.190558527514936</v>
      </c>
      <c r="AM53" s="118">
        <f t="shared" si="5"/>
        <v>3.0775235819149751</v>
      </c>
      <c r="AN53" s="118">
        <f t="shared" si="5"/>
        <v>3.0698272484672331</v>
      </c>
      <c r="AO53" s="118">
        <f t="shared" si="5"/>
        <v>3.0534886381911579</v>
      </c>
      <c r="AP53" s="118">
        <f t="shared" si="5"/>
        <v>3.1043932947262003</v>
      </c>
      <c r="AQ53" s="118">
        <f t="shared" si="5"/>
        <v>3.0023684604137726</v>
      </c>
      <c r="AR53" s="118">
        <f t="shared" si="5"/>
        <v>2.9948174756483552</v>
      </c>
      <c r="AS53" s="118">
        <f t="shared" si="5"/>
        <v>2.9787891956854065</v>
      </c>
      <c r="AT53" s="118">
        <f t="shared" si="5"/>
        <v>3.0287349802499701</v>
      </c>
      <c r="AU53" s="118">
        <f t="shared" si="5"/>
        <v>2.9355775249181804</v>
      </c>
      <c r="AV53" s="118">
        <f t="shared" si="5"/>
        <v>2.9281600383768005</v>
      </c>
      <c r="AW53" s="118">
        <f t="shared" si="5"/>
        <v>2.9124165694059987</v>
      </c>
      <c r="AX53" s="118">
        <f t="shared" si="5"/>
        <v>2.9614813558702178</v>
      </c>
      <c r="AY53" s="118">
        <f t="shared" si="5"/>
        <v>2.8756115553191091</v>
      </c>
      <c r="AZ53" s="118">
        <f t="shared" si="5"/>
        <v>2.8683171654078166</v>
      </c>
      <c r="BA53" s="118">
        <f t="shared" si="5"/>
        <v>2.8528361561865885</v>
      </c>
      <c r="BB53" s="125">
        <f t="shared" si="5"/>
        <v>2.9010883642000822</v>
      </c>
    </row>
    <row r="54" spans="3:54" ht="18" customHeight="1" x14ac:dyDescent="0.25">
      <c r="Q54" s="182"/>
      <c r="R54" s="131">
        <v>140</v>
      </c>
      <c r="S54" s="126">
        <f t="shared" si="6"/>
        <v>3.447242963206933</v>
      </c>
      <c r="T54" s="126">
        <f t="shared" ref="T54:BB54" si="7">1.03*((((5*($H$11*10000))/(((((VLOOKUP(T$31,$I$5:$J$15,2))*$R54)*(T$30+0.035)/2)+((($E$9*(1-0.148))+($E$16/$E$6))*((T$30+0.035)/COS(T$31*PI()/180))/2)+$E$14)*(5/384)))^(1/4))/100)</f>
        <v>3.4411417014384686</v>
      </c>
      <c r="U54" s="126">
        <f t="shared" si="7"/>
        <v>3.4281152722581405</v>
      </c>
      <c r="V54" s="126">
        <f t="shared" si="7"/>
        <v>3.5054672983682882</v>
      </c>
      <c r="W54" s="126">
        <f t="shared" si="7"/>
        <v>3.2776544013249773</v>
      </c>
      <c r="X54" s="126">
        <f t="shared" si="7"/>
        <v>3.2717489258403378</v>
      </c>
      <c r="Y54" s="126">
        <f t="shared" si="7"/>
        <v>3.2591436447283013</v>
      </c>
      <c r="Z54" s="126">
        <f t="shared" si="7"/>
        <v>3.3340586292385161</v>
      </c>
      <c r="AA54" s="126">
        <f t="shared" si="7"/>
        <v>3.1429803839754826</v>
      </c>
      <c r="AB54" s="126">
        <f t="shared" si="7"/>
        <v>3.1372484100320102</v>
      </c>
      <c r="AC54" s="126">
        <f t="shared" si="7"/>
        <v>3.1250155719782855</v>
      </c>
      <c r="AD54" s="126">
        <f t="shared" si="7"/>
        <v>3.1977599008961586</v>
      </c>
      <c r="AE54" s="126">
        <f t="shared" si="7"/>
        <v>3.0320982199667297</v>
      </c>
      <c r="AF54" s="126">
        <f t="shared" si="7"/>
        <v>3.0265196181315552</v>
      </c>
      <c r="AG54" s="126">
        <f t="shared" si="7"/>
        <v>3.0146155958897629</v>
      </c>
      <c r="AH54" s="126">
        <f t="shared" si="7"/>
        <v>3.0854351272953711</v>
      </c>
      <c r="AI54" s="126">
        <f t="shared" si="7"/>
        <v>2.9383728238953926</v>
      </c>
      <c r="AJ54" s="126">
        <f t="shared" si="7"/>
        <v>2.9329305016423461</v>
      </c>
      <c r="AK54" s="126">
        <f t="shared" si="7"/>
        <v>2.9213183988326481</v>
      </c>
      <c r="AL54" s="126">
        <f t="shared" si="7"/>
        <v>2.9904240261817625</v>
      </c>
      <c r="AM54" s="126">
        <f t="shared" si="7"/>
        <v>2.85754893550236</v>
      </c>
      <c r="AN54" s="126">
        <f t="shared" si="7"/>
        <v>2.8522285717557279</v>
      </c>
      <c r="AO54" s="126">
        <f t="shared" si="7"/>
        <v>2.8408775484203197</v>
      </c>
      <c r="AP54" s="126">
        <f t="shared" si="7"/>
        <v>2.9084470282715942</v>
      </c>
      <c r="AQ54" s="126">
        <f t="shared" si="7"/>
        <v>2.7867452365121683</v>
      </c>
      <c r="AR54" s="126">
        <f t="shared" si="7"/>
        <v>2.7815348143363061</v>
      </c>
      <c r="AS54" s="126">
        <f t="shared" si="7"/>
        <v>2.770419033683583</v>
      </c>
      <c r="AT54" s="126">
        <f t="shared" si="7"/>
        <v>2.8366021151491574</v>
      </c>
      <c r="AU54" s="126">
        <f t="shared" si="7"/>
        <v>2.7239263929313484</v>
      </c>
      <c r="AV54" s="126">
        <f t="shared" si="7"/>
        <v>2.7188157621608675</v>
      </c>
      <c r="AW54" s="126">
        <f t="shared" si="7"/>
        <v>2.7079134259899709</v>
      </c>
      <c r="AX54" s="126">
        <f t="shared" si="7"/>
        <v>2.772836954163068</v>
      </c>
      <c r="AY54" s="126">
        <f t="shared" si="7"/>
        <v>2.6676050248544665</v>
      </c>
      <c r="AZ54" s="126">
        <f t="shared" si="7"/>
        <v>2.6625855414513602</v>
      </c>
      <c r="BA54" s="126">
        <f t="shared" si="7"/>
        <v>2.6518781021023345</v>
      </c>
      <c r="BB54" s="127">
        <f t="shared" si="7"/>
        <v>2.715650330691481</v>
      </c>
    </row>
    <row r="55" spans="3:54" ht="18" customHeight="1" x14ac:dyDescent="0.25"/>
    <row r="56" spans="3:54" ht="18" customHeight="1" x14ac:dyDescent="0.25"/>
    <row r="57" spans="3:54" ht="18" customHeight="1" x14ac:dyDescent="0.25"/>
    <row r="58" spans="3:54" ht="18" customHeight="1" x14ac:dyDescent="0.25"/>
    <row r="59" spans="3:54" ht="18" customHeight="1" x14ac:dyDescent="0.25"/>
    <row r="60" spans="3:54" ht="18" customHeight="1" x14ac:dyDescent="0.25"/>
    <row r="61" spans="3:54" ht="18" customHeight="1" x14ac:dyDescent="0.25"/>
    <row r="62" spans="3:54" ht="20.100000000000001" customHeight="1" x14ac:dyDescent="0.25"/>
    <row r="63" spans="3:54" ht="20.100000000000001" customHeight="1" x14ac:dyDescent="0.25"/>
    <row r="64" spans="3:54" ht="20.100000000000001" customHeight="1" x14ac:dyDescent="0.25"/>
    <row r="65" ht="20.100000000000001" customHeight="1" x14ac:dyDescent="0.25"/>
  </sheetData>
  <sheetProtection algorithmName="SHA-512" hashValue="PVA2Y1qPtOXekjEkPWwW5yT0KDDXAHa8n/q+S1a1Eafu1p9OlNAn+ERIM3BTDg0Yq/kt4DeHfP36tnt7XHfwnA==" saltValue="Rod4XBcV74i+x2E8dLBq0w==" spinCount="100000" sheet="1" objects="1" scenarios="1"/>
  <mergeCells count="17">
    <mergeCell ref="Q31:R31"/>
    <mergeCell ref="Q32:Q36"/>
    <mergeCell ref="Q38:Q42"/>
    <mergeCell ref="Q44:Q48"/>
    <mergeCell ref="Q50:Q54"/>
    <mergeCell ref="B1:E1"/>
    <mergeCell ref="C19:C20"/>
    <mergeCell ref="B2:E2"/>
    <mergeCell ref="I2:K2"/>
    <mergeCell ref="I19:K19"/>
    <mergeCell ref="I20:K20"/>
    <mergeCell ref="Q30:R30"/>
    <mergeCell ref="C21:C22"/>
    <mergeCell ref="D29:E29"/>
    <mergeCell ref="C23:C24"/>
    <mergeCell ref="C25:C26"/>
    <mergeCell ref="C28:D28"/>
  </mergeCells>
  <phoneticPr fontId="1" type="noConversion"/>
  <conditionalFormatting sqref="E30:E48">
    <cfRule type="cellIs" dxfId="3" priority="1" stopIfTrue="1" operator="greaterThan">
      <formula>$E$28</formula>
    </cfRule>
  </conditionalFormatting>
  <pageMargins left="0.39370078740157483" right="0" top="0.39370078740157483" bottom="0" header="0" footer="0"/>
  <pageSetup paperSize="8" scale="64" fitToHeight="0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J74"/>
  <sheetViews>
    <sheetView zoomScaleNormal="100" workbookViewId="0">
      <selection activeCell="D53" sqref="D53"/>
    </sheetView>
  </sheetViews>
  <sheetFormatPr baseColWidth="10" defaultRowHeight="13.2" x14ac:dyDescent="0.25"/>
  <cols>
    <col min="1" max="1" width="1.6640625" customWidth="1"/>
    <col min="2" max="2" width="40.77734375" customWidth="1"/>
    <col min="3" max="3" width="2.21875" hidden="1" customWidth="1"/>
    <col min="4" max="4" width="50.77734375" customWidth="1"/>
    <col min="5" max="5" width="13.6640625" customWidth="1"/>
    <col min="6" max="6" width="1.77734375" customWidth="1"/>
    <col min="7" max="7" width="28.21875" hidden="1" customWidth="1"/>
    <col min="8" max="8" width="7" hidden="1" customWidth="1"/>
    <col min="9" max="9" width="14.77734375" hidden="1" customWidth="1"/>
    <col min="10" max="10" width="12.6640625" hidden="1" customWidth="1"/>
    <col min="11" max="11" width="8.77734375" hidden="1" customWidth="1"/>
    <col min="12" max="13" width="8.6640625" customWidth="1"/>
    <col min="14" max="14" width="2.5546875" customWidth="1"/>
    <col min="15" max="15" width="3" customWidth="1"/>
    <col min="16" max="17" width="5.77734375" hidden="1" customWidth="1"/>
    <col min="18" max="62" width="4.77734375" hidden="1" customWidth="1"/>
  </cols>
  <sheetData>
    <row r="1" spans="2:14" ht="12.9" customHeight="1" x14ac:dyDescent="0.25">
      <c r="B1" s="207" t="s">
        <v>68</v>
      </c>
      <c r="C1" s="184"/>
      <c r="D1" s="184"/>
      <c r="E1" s="184"/>
    </row>
    <row r="2" spans="2:14" ht="21" x14ac:dyDescent="0.25">
      <c r="B2" s="192" t="s">
        <v>54</v>
      </c>
      <c r="C2" s="192"/>
      <c r="D2" s="192"/>
      <c r="E2" s="192"/>
      <c r="I2" s="187" t="s">
        <v>35</v>
      </c>
      <c r="J2" s="188"/>
      <c r="K2" s="188"/>
    </row>
    <row r="3" spans="2:14" ht="5.0999999999999996" customHeight="1" thickBot="1" x14ac:dyDescent="0.3"/>
    <row r="4" spans="2:14" ht="18" customHeight="1" x14ac:dyDescent="0.25">
      <c r="B4" s="83" t="s">
        <v>59</v>
      </c>
      <c r="D4" s="13" t="s">
        <v>4</v>
      </c>
      <c r="E4" s="39">
        <v>3</v>
      </c>
      <c r="G4" s="26" t="s">
        <v>23</v>
      </c>
      <c r="H4" s="54">
        <f>(E4+0.035)/COS(E7*PI()/180)</f>
        <v>3.0465932069440593</v>
      </c>
      <c r="I4" s="28" t="s">
        <v>3</v>
      </c>
      <c r="J4" s="28" t="s">
        <v>16</v>
      </c>
      <c r="K4" s="64"/>
    </row>
    <row r="5" spans="2:14" ht="18" hidden="1" customHeight="1" x14ac:dyDescent="0.25">
      <c r="B5" s="83"/>
      <c r="D5" s="14" t="s">
        <v>27</v>
      </c>
      <c r="E5" s="38">
        <v>0</v>
      </c>
      <c r="I5" s="28">
        <v>5</v>
      </c>
      <c r="J5" s="30">
        <v>0.8</v>
      </c>
      <c r="K5" s="63"/>
    </row>
    <row r="6" spans="2:14" ht="18" customHeight="1" x14ac:dyDescent="0.25">
      <c r="B6" s="83" t="s">
        <v>60</v>
      </c>
      <c r="D6" s="14" t="s">
        <v>34</v>
      </c>
      <c r="E6" s="38">
        <v>1.2</v>
      </c>
      <c r="I6" s="28">
        <v>10</v>
      </c>
      <c r="J6" s="30">
        <v>0.8</v>
      </c>
    </row>
    <row r="7" spans="2:14" ht="18" customHeight="1" x14ac:dyDescent="0.25">
      <c r="B7" s="83" t="s">
        <v>58</v>
      </c>
      <c r="D7" s="14" t="s">
        <v>5</v>
      </c>
      <c r="E7" s="40">
        <v>5</v>
      </c>
      <c r="G7" s="27"/>
      <c r="I7" s="28">
        <v>15</v>
      </c>
      <c r="J7" s="30">
        <v>0.8</v>
      </c>
      <c r="L7" s="143"/>
      <c r="M7" s="144"/>
      <c r="N7" s="144"/>
    </row>
    <row r="8" spans="2:14" ht="18" customHeight="1" x14ac:dyDescent="0.25">
      <c r="B8" s="83" t="s">
        <v>61</v>
      </c>
      <c r="D8" s="14" t="s">
        <v>1</v>
      </c>
      <c r="E8" s="40">
        <v>45</v>
      </c>
      <c r="G8" s="27"/>
      <c r="I8" s="28">
        <v>20</v>
      </c>
      <c r="J8" s="30">
        <v>0.8</v>
      </c>
      <c r="L8" s="145"/>
      <c r="M8" s="146"/>
      <c r="N8" s="146"/>
    </row>
    <row r="9" spans="2:14" ht="18" customHeight="1" thickBot="1" x14ac:dyDescent="0.3">
      <c r="B9" s="77" t="s">
        <v>51</v>
      </c>
      <c r="D9" s="15" t="s">
        <v>2</v>
      </c>
      <c r="E9" s="41">
        <v>5</v>
      </c>
      <c r="I9" s="28">
        <v>25</v>
      </c>
      <c r="J9" s="30">
        <v>0.8</v>
      </c>
      <c r="L9" s="139"/>
      <c r="M9" s="140"/>
      <c r="N9" s="140"/>
    </row>
    <row r="10" spans="2:14" ht="18" hidden="1" customHeight="1" x14ac:dyDescent="0.25">
      <c r="D10" s="12" t="s">
        <v>29</v>
      </c>
      <c r="E10" s="48">
        <v>346.74</v>
      </c>
      <c r="G10" s="26" t="s">
        <v>24</v>
      </c>
      <c r="H10" s="21">
        <f>70000000000*E10/100000000</f>
        <v>242718</v>
      </c>
      <c r="I10" s="28">
        <v>30</v>
      </c>
      <c r="J10" s="30">
        <f t="shared" ref="J10:J15" si="0">0.8*(60-$I10)/30</f>
        <v>0.8</v>
      </c>
    </row>
    <row r="11" spans="2:14" ht="18" hidden="1" customHeight="1" x14ac:dyDescent="0.25">
      <c r="D11" s="9" t="s">
        <v>15</v>
      </c>
      <c r="E11" s="49">
        <v>144</v>
      </c>
      <c r="G11" s="26" t="s">
        <v>25</v>
      </c>
      <c r="H11" s="21">
        <f>(210000000000*E11/100000000)+H10</f>
        <v>545118</v>
      </c>
      <c r="I11" s="28">
        <v>31</v>
      </c>
      <c r="J11" s="30">
        <f t="shared" si="0"/>
        <v>0.77333333333333343</v>
      </c>
    </row>
    <row r="12" spans="2:14" ht="18" hidden="1" customHeight="1" x14ac:dyDescent="0.25">
      <c r="D12" s="9" t="s">
        <v>0</v>
      </c>
      <c r="E12" s="50">
        <f>ROUNDUP(E5/E6,0)-1</f>
        <v>-1</v>
      </c>
      <c r="I12" s="28">
        <v>32</v>
      </c>
      <c r="J12" s="30">
        <f t="shared" si="0"/>
        <v>0.7466666666666667</v>
      </c>
    </row>
    <row r="13" spans="2:14" ht="18" hidden="1" customHeight="1" x14ac:dyDescent="0.25">
      <c r="D13" s="9" t="s">
        <v>26</v>
      </c>
      <c r="E13" s="51">
        <v>5.5949999999999998</v>
      </c>
      <c r="I13" s="28">
        <v>33</v>
      </c>
      <c r="J13" s="30">
        <f t="shared" si="0"/>
        <v>0.72000000000000008</v>
      </c>
    </row>
    <row r="14" spans="2:14" ht="18" hidden="1" customHeight="1" x14ac:dyDescent="0.25">
      <c r="D14" s="1" t="s">
        <v>12</v>
      </c>
      <c r="E14" s="51">
        <v>15.015000000000001</v>
      </c>
      <c r="I14" s="29">
        <v>34</v>
      </c>
      <c r="J14" s="30">
        <f t="shared" si="0"/>
        <v>0.69333333333333336</v>
      </c>
    </row>
    <row r="15" spans="2:14" ht="18" hidden="1" customHeight="1" thickBot="1" x14ac:dyDescent="0.3">
      <c r="D15" s="1" t="s">
        <v>14</v>
      </c>
      <c r="E15" s="52">
        <v>3.8029999999999999</v>
      </c>
      <c r="I15" s="31">
        <v>35</v>
      </c>
      <c r="J15" s="30">
        <f t="shared" si="0"/>
        <v>0.66666666666666663</v>
      </c>
    </row>
    <row r="16" spans="2:14" ht="18" hidden="1" customHeight="1" x14ac:dyDescent="0.25">
      <c r="D16" s="1" t="s">
        <v>11</v>
      </c>
      <c r="E16" s="52">
        <f>E15+0.915</f>
        <v>4.718</v>
      </c>
      <c r="I16" s="34" t="s">
        <v>17</v>
      </c>
      <c r="J16" s="35">
        <f>VLOOKUP(E7,I5:J15,2)</f>
        <v>0.8</v>
      </c>
    </row>
    <row r="17" spans="3:62" ht="18" hidden="1" customHeight="1" x14ac:dyDescent="0.25">
      <c r="C17" s="10"/>
      <c r="D17" s="10"/>
      <c r="E17" s="5"/>
      <c r="F17" s="4"/>
      <c r="G17" s="4"/>
      <c r="H17" s="4"/>
      <c r="I17" s="32" t="s">
        <v>20</v>
      </c>
      <c r="J17" s="37">
        <f>J16*E8</f>
        <v>36</v>
      </c>
    </row>
    <row r="18" spans="3:62" ht="18" hidden="1" customHeight="1" thickBot="1" x14ac:dyDescent="0.3">
      <c r="C18" s="10"/>
      <c r="D18" s="10"/>
      <c r="E18" s="5"/>
      <c r="F18" s="4"/>
      <c r="G18" s="4"/>
      <c r="H18" s="4"/>
      <c r="I18" s="33" t="s">
        <v>21</v>
      </c>
      <c r="J18" s="36">
        <f>E5-(0.061*2)-(0.037*E12)</f>
        <v>-8.4999999999999992E-2</v>
      </c>
    </row>
    <row r="19" spans="3:62" s="3" customFormat="1" ht="18" hidden="1" customHeight="1" x14ac:dyDescent="0.25">
      <c r="C19" s="185">
        <v>1</v>
      </c>
      <c r="D19" s="2"/>
      <c r="E19" s="53"/>
      <c r="F19" s="5"/>
      <c r="G19" s="5"/>
      <c r="H19" s="5"/>
      <c r="I19" s="189" t="s">
        <v>18</v>
      </c>
      <c r="J19" s="189"/>
      <c r="K19" s="189"/>
    </row>
    <row r="20" spans="3:62" ht="18" hidden="1" customHeight="1" x14ac:dyDescent="0.25">
      <c r="C20" s="186"/>
      <c r="D20" s="1" t="s">
        <v>6</v>
      </c>
      <c r="E20" s="53">
        <f>(J17*E4/2)+((($E$9*(1-0.148))+($E$15/$E$6))*(H4/2))+E13</f>
        <v>70.911824349960952</v>
      </c>
      <c r="F20" s="4"/>
      <c r="G20" s="4"/>
      <c r="H20" s="4"/>
      <c r="I20" s="190" t="s">
        <v>19</v>
      </c>
      <c r="J20" s="191"/>
      <c r="K20" s="191"/>
    </row>
    <row r="21" spans="3:62" ht="18" hidden="1" customHeight="1" x14ac:dyDescent="0.25">
      <c r="C21" s="193">
        <v>2</v>
      </c>
      <c r="D21" s="1"/>
      <c r="E21" s="53"/>
      <c r="F21" s="4"/>
      <c r="G21" s="4"/>
      <c r="H21" s="4"/>
    </row>
    <row r="22" spans="3:62" ht="18" hidden="1" customHeight="1" x14ac:dyDescent="0.25">
      <c r="C22" s="186"/>
      <c r="D22" s="1" t="s">
        <v>6</v>
      </c>
      <c r="E22" s="53">
        <f>(J17*E4/2)+(((E9*(1-0.148))+(E16/E6))*(H4/2))+E13</f>
        <v>72.073338010108372</v>
      </c>
      <c r="F22" s="4"/>
      <c r="G22" s="4"/>
      <c r="H22" s="4"/>
    </row>
    <row r="23" spans="3:62" ht="18" hidden="1" customHeight="1" x14ac:dyDescent="0.25">
      <c r="C23" s="193">
        <v>3</v>
      </c>
      <c r="D23" s="1"/>
      <c r="E23" s="53"/>
      <c r="F23" s="4"/>
      <c r="G23" s="4"/>
      <c r="H23" s="4"/>
    </row>
    <row r="24" spans="3:62" ht="18" hidden="1" customHeight="1" x14ac:dyDescent="0.25">
      <c r="C24" s="186"/>
      <c r="D24" s="1" t="s">
        <v>6</v>
      </c>
      <c r="E24" s="53">
        <f>(J17*E4/2)+(((E9*(1-0.148))+(E15/E6))*(H4/2))+E14</f>
        <v>80.331824349960954</v>
      </c>
      <c r="F24" s="4"/>
      <c r="G24" s="4"/>
      <c r="H24" s="4"/>
    </row>
    <row r="25" spans="3:62" ht="18" hidden="1" customHeight="1" x14ac:dyDescent="0.25">
      <c r="C25" s="193">
        <v>4</v>
      </c>
      <c r="D25" s="1"/>
      <c r="E25" s="53"/>
      <c r="F25" s="4"/>
      <c r="G25" s="4"/>
      <c r="H25" s="4"/>
    </row>
    <row r="26" spans="3:62" ht="18" hidden="1" customHeight="1" x14ac:dyDescent="0.25">
      <c r="C26" s="186"/>
      <c r="D26" s="1" t="s">
        <v>6</v>
      </c>
      <c r="E26" s="53">
        <f>(J17*E4/2)+(((E9*(1-0.148))+(E16/E6))*(H4/2))+E14</f>
        <v>81.493338010108374</v>
      </c>
      <c r="F26" s="4"/>
      <c r="G26" s="4"/>
      <c r="H26" s="4"/>
    </row>
    <row r="27" spans="3:62" ht="18" customHeight="1" thickBot="1" x14ac:dyDescent="0.3">
      <c r="D27" s="10"/>
      <c r="E27" s="5"/>
      <c r="F27" s="4"/>
      <c r="G27" s="4"/>
      <c r="H27" s="4"/>
    </row>
    <row r="28" spans="3:62" ht="18" hidden="1" customHeight="1" x14ac:dyDescent="0.25">
      <c r="C28" s="196"/>
      <c r="D28" s="197"/>
      <c r="E28" s="89"/>
      <c r="F28" s="4"/>
      <c r="G28" s="4"/>
      <c r="H28" s="4"/>
    </row>
    <row r="29" spans="3:62" ht="19.2" hidden="1" customHeight="1" x14ac:dyDescent="0.25">
      <c r="D29" s="194"/>
      <c r="E29" s="195"/>
      <c r="F29" s="4"/>
      <c r="G29" s="4"/>
      <c r="H29" s="4"/>
      <c r="P29" s="77" t="s">
        <v>64</v>
      </c>
    </row>
    <row r="30" spans="3:62" ht="18" hidden="1" customHeight="1" x14ac:dyDescent="0.3">
      <c r="C30" s="58"/>
      <c r="D30" s="58"/>
      <c r="E30" s="100"/>
      <c r="F30" s="6"/>
      <c r="G30" s="7"/>
      <c r="H30" s="7"/>
      <c r="P30" s="198" t="s">
        <v>37</v>
      </c>
      <c r="Q30" s="199"/>
      <c r="R30" s="67">
        <v>2</v>
      </c>
      <c r="S30" s="68">
        <v>2</v>
      </c>
      <c r="T30" s="65">
        <v>2</v>
      </c>
      <c r="U30" s="65">
        <v>2</v>
      </c>
      <c r="V30" s="69">
        <v>2</v>
      </c>
      <c r="W30" s="67">
        <v>2.5</v>
      </c>
      <c r="X30" s="68">
        <v>2.5</v>
      </c>
      <c r="Y30" s="65">
        <v>2.5</v>
      </c>
      <c r="Z30" s="65">
        <v>2.5</v>
      </c>
      <c r="AA30" s="69">
        <v>2.5</v>
      </c>
      <c r="AB30" s="67">
        <v>3</v>
      </c>
      <c r="AC30" s="68">
        <v>3</v>
      </c>
      <c r="AD30" s="65">
        <v>3</v>
      </c>
      <c r="AE30" s="65">
        <v>3</v>
      </c>
      <c r="AF30" s="69">
        <v>3</v>
      </c>
      <c r="AG30" s="68">
        <v>3.5</v>
      </c>
      <c r="AH30" s="68">
        <v>3.5</v>
      </c>
      <c r="AI30" s="65">
        <v>3.5</v>
      </c>
      <c r="AJ30" s="65">
        <v>3.5</v>
      </c>
      <c r="AK30" s="68">
        <v>3.5</v>
      </c>
      <c r="AL30" s="67">
        <v>4</v>
      </c>
      <c r="AM30" s="68">
        <v>5</v>
      </c>
      <c r="AN30" s="65">
        <v>4</v>
      </c>
      <c r="AO30" s="65">
        <v>4</v>
      </c>
      <c r="AP30" s="69">
        <v>4</v>
      </c>
      <c r="AQ30" s="68">
        <v>4.5</v>
      </c>
      <c r="AR30" s="68">
        <v>4.5</v>
      </c>
      <c r="AS30" s="65">
        <v>4.5</v>
      </c>
      <c r="AT30" s="65">
        <v>4.5</v>
      </c>
      <c r="AU30" s="68">
        <v>4.5</v>
      </c>
      <c r="AV30" s="67">
        <v>5</v>
      </c>
      <c r="AW30" s="68">
        <v>5</v>
      </c>
      <c r="AX30" s="65">
        <v>5</v>
      </c>
      <c r="AY30" s="65">
        <v>5</v>
      </c>
      <c r="AZ30" s="69">
        <v>5</v>
      </c>
      <c r="BA30" s="68">
        <v>5.5</v>
      </c>
      <c r="BB30" s="68">
        <v>5.5</v>
      </c>
      <c r="BC30" s="65">
        <v>5.5</v>
      </c>
      <c r="BD30" s="65">
        <v>5.5</v>
      </c>
      <c r="BE30" s="68">
        <v>5.5</v>
      </c>
      <c r="BF30" s="67">
        <v>6</v>
      </c>
      <c r="BG30" s="68">
        <v>6</v>
      </c>
      <c r="BH30" s="65">
        <v>6</v>
      </c>
      <c r="BI30" s="65">
        <v>6</v>
      </c>
      <c r="BJ30" s="69">
        <v>6</v>
      </c>
    </row>
    <row r="31" spans="3:62" ht="18" hidden="1" customHeight="1" x14ac:dyDescent="0.3">
      <c r="C31" s="101">
        <v>1</v>
      </c>
      <c r="D31" s="84" t="s">
        <v>22</v>
      </c>
      <c r="E31" s="88">
        <f>(((5*($H$10*10000))/($E20*(5/384)))^(1/4))/100</f>
        <v>3.3859351635471131</v>
      </c>
      <c r="F31" s="6"/>
      <c r="G31" s="7"/>
      <c r="H31" s="7"/>
      <c r="P31" s="200" t="s">
        <v>3</v>
      </c>
      <c r="Q31" s="201"/>
      <c r="R31" s="70">
        <v>5</v>
      </c>
      <c r="S31" s="71">
        <v>15</v>
      </c>
      <c r="T31" s="71">
        <v>25</v>
      </c>
      <c r="U31" s="73">
        <v>30</v>
      </c>
      <c r="V31" s="72">
        <v>35</v>
      </c>
      <c r="W31" s="70">
        <v>5</v>
      </c>
      <c r="X31" s="71">
        <v>15</v>
      </c>
      <c r="Y31" s="71">
        <v>25</v>
      </c>
      <c r="Z31" s="73">
        <v>30</v>
      </c>
      <c r="AA31" s="72">
        <v>35</v>
      </c>
      <c r="AB31" s="70">
        <v>5</v>
      </c>
      <c r="AC31" s="71">
        <v>15</v>
      </c>
      <c r="AD31" s="71">
        <v>25</v>
      </c>
      <c r="AE31" s="73">
        <v>30</v>
      </c>
      <c r="AF31" s="72">
        <v>35</v>
      </c>
      <c r="AG31" s="74">
        <v>5</v>
      </c>
      <c r="AH31" s="71">
        <v>15</v>
      </c>
      <c r="AI31" s="71">
        <v>25</v>
      </c>
      <c r="AJ31" s="73">
        <v>30</v>
      </c>
      <c r="AK31" s="73">
        <v>35</v>
      </c>
      <c r="AL31" s="70">
        <v>5</v>
      </c>
      <c r="AM31" s="71">
        <v>15</v>
      </c>
      <c r="AN31" s="71">
        <v>25</v>
      </c>
      <c r="AO31" s="73">
        <v>30</v>
      </c>
      <c r="AP31" s="72">
        <v>35</v>
      </c>
      <c r="AQ31" s="74">
        <v>5</v>
      </c>
      <c r="AR31" s="71">
        <v>15</v>
      </c>
      <c r="AS31" s="71">
        <v>25</v>
      </c>
      <c r="AT31" s="73">
        <v>30</v>
      </c>
      <c r="AU31" s="73">
        <v>35</v>
      </c>
      <c r="AV31" s="70">
        <v>5</v>
      </c>
      <c r="AW31" s="71">
        <v>15</v>
      </c>
      <c r="AX31" s="71">
        <v>25</v>
      </c>
      <c r="AY31" s="73">
        <v>30</v>
      </c>
      <c r="AZ31" s="72">
        <v>35</v>
      </c>
      <c r="BA31" s="74">
        <v>5</v>
      </c>
      <c r="BB31" s="71">
        <v>15</v>
      </c>
      <c r="BC31" s="71">
        <v>25</v>
      </c>
      <c r="BD31" s="73">
        <v>30</v>
      </c>
      <c r="BE31" s="73">
        <v>35</v>
      </c>
      <c r="BF31" s="70">
        <v>5</v>
      </c>
      <c r="BG31" s="71">
        <v>15</v>
      </c>
      <c r="BH31" s="71">
        <v>25</v>
      </c>
      <c r="BI31" s="73">
        <v>30</v>
      </c>
      <c r="BJ31" s="72">
        <v>35</v>
      </c>
    </row>
    <row r="32" spans="3:62" ht="18" hidden="1" customHeight="1" x14ac:dyDescent="0.3">
      <c r="C32" s="58"/>
      <c r="D32" s="113" t="s">
        <v>56</v>
      </c>
      <c r="E32" s="60"/>
      <c r="F32" s="6"/>
      <c r="G32" s="7"/>
      <c r="H32" s="7"/>
      <c r="P32" s="180" t="s">
        <v>36</v>
      </c>
      <c r="Q32" s="61">
        <v>45</v>
      </c>
      <c r="R32" s="109">
        <f t="shared" ref="R32:AK36" si="1">(((5*($H$10*10000))/(((((VLOOKUP(R$31,$I$5:$J$15,2))*$Q32)*(R$30+0.035)/2)+((($E$9*(1-0.148))+($E$15/$E$6))*((R$30+0.035)/COS(R$31*PI()/180))/2)+$E$13)*(5/384)))^(1/4))/100</f>
        <v>3.6984735287802222</v>
      </c>
      <c r="S32" s="109">
        <f t="shared" si="1"/>
        <v>3.6940729568769743</v>
      </c>
      <c r="T32" s="109">
        <f t="shared" si="1"/>
        <v>3.6846347925604146</v>
      </c>
      <c r="U32" s="109"/>
      <c r="V32" s="109">
        <f t="shared" si="1"/>
        <v>3.7863315912282132</v>
      </c>
      <c r="W32" s="109">
        <f t="shared" si="1"/>
        <v>3.5204768537115676</v>
      </c>
      <c r="X32" s="109">
        <f t="shared" si="1"/>
        <v>3.5161934566618811</v>
      </c>
      <c r="Y32" s="109">
        <f t="shared" si="1"/>
        <v>3.5070085409879677</v>
      </c>
      <c r="Z32" s="109"/>
      <c r="AA32" s="109">
        <f t="shared" si="1"/>
        <v>3.6061192933279882</v>
      </c>
      <c r="AB32" s="109">
        <f t="shared" si="1"/>
        <v>3.3784562525503459</v>
      </c>
      <c r="AC32" s="109">
        <f t="shared" si="1"/>
        <v>3.3742824418794619</v>
      </c>
      <c r="AD32" s="109">
        <f t="shared" ref="AD32:AW36" si="2">(((5*($H$10*10000))/(((((VLOOKUP(AD$31,$I$5:$J$15,2))*$Q32)*(AD$30+0.035)/2)+((($E$9*(1-0.148))+($E$15/$E$6))*((AD$30+0.035)/COS(AD$31*PI()/180))/2)+$E$13)*(5/384)))^(1/4))/100</f>
        <v>3.3653338264838073</v>
      </c>
      <c r="AE32" s="109"/>
      <c r="AF32" s="109">
        <f t="shared" si="2"/>
        <v>3.4619918401385985</v>
      </c>
      <c r="AG32" s="109">
        <f t="shared" si="2"/>
        <v>3.2611315374724086</v>
      </c>
      <c r="AH32" s="109">
        <f t="shared" si="2"/>
        <v>3.2570577481363667</v>
      </c>
      <c r="AI32" s="109">
        <f t="shared" si="2"/>
        <v>3.2483245213324996</v>
      </c>
      <c r="AJ32" s="109"/>
      <c r="AK32" s="109">
        <f t="shared" si="2"/>
        <v>3.3427259258770521</v>
      </c>
      <c r="AL32" s="109">
        <f t="shared" si="2"/>
        <v>3.161710586567168</v>
      </c>
      <c r="AM32" s="109">
        <f t="shared" si="2"/>
        <v>2.9966112219276639</v>
      </c>
      <c r="AN32" s="109">
        <f t="shared" si="2"/>
        <v>3.1491897014974786</v>
      </c>
      <c r="AO32" s="109"/>
      <c r="AP32" s="109">
        <f t="shared" si="2"/>
        <v>3.2415320743074898</v>
      </c>
      <c r="AQ32" s="109">
        <f t="shared" ref="AQ32:BJ36" si="3">(((5*($H$10*10000))/(((((VLOOKUP(AQ$31,$I$5:$J$15,2))*$Q32)*(AQ$30+0.035)/2)+((($E$9*(1-0.148))+($E$15/$E$6))*((AQ$30+0.035)/COS(AQ$31*PI()/180))/2)+$E$13)*(5/384)))^(1/4))/100</f>
        <v>3.0758074157679438</v>
      </c>
      <c r="AR32" s="109">
        <f t="shared" si="3"/>
        <v>3.0719069185827061</v>
      </c>
      <c r="AS32" s="109">
        <f t="shared" si="3"/>
        <v>3.0635464296459678</v>
      </c>
      <c r="AT32" s="109"/>
      <c r="AU32" s="109">
        <f t="shared" si="3"/>
        <v>3.1540108670922007</v>
      </c>
      <c r="AV32" s="109">
        <f t="shared" si="3"/>
        <v>3.0004364846351139</v>
      </c>
      <c r="AW32" s="109">
        <f t="shared" si="3"/>
        <v>2.9966112219276639</v>
      </c>
      <c r="AX32" s="109">
        <f t="shared" si="3"/>
        <v>2.988412429697616</v>
      </c>
      <c r="AY32" s="109"/>
      <c r="AZ32" s="109">
        <f t="shared" si="3"/>
        <v>3.0771596516884983</v>
      </c>
      <c r="BA32" s="109">
        <f t="shared" si="3"/>
        <v>2.9334799948797445</v>
      </c>
      <c r="BB32" s="109">
        <f t="shared" si="3"/>
        <v>2.9297236385767977</v>
      </c>
      <c r="BC32" s="109">
        <f t="shared" ref="BC32:BJ35" si="4">(((5*($H$10*10000))/(((((VLOOKUP(BC$31,$I$5:$J$15,2))*$Q32)*(BC$30+0.035)/2)+((($E$9*(1-0.148))+($E$15/$E$6))*((BC$30+0.035)/COS(BC$31*PI()/180))/2)+$E$13)*(5/384)))^(1/4))/100</f>
        <v>2.9216728895356159</v>
      </c>
      <c r="BD32" s="109"/>
      <c r="BE32" s="109">
        <f t="shared" si="4"/>
        <v>3.0088439867438659</v>
      </c>
      <c r="BF32" s="109">
        <f t="shared" si="4"/>
        <v>2.8733850281049409</v>
      </c>
      <c r="BG32" s="109">
        <f t="shared" si="4"/>
        <v>2.8696920667352419</v>
      </c>
      <c r="BH32" s="109">
        <f t="shared" si="4"/>
        <v>2.8617774806737168</v>
      </c>
      <c r="BI32" s="109"/>
      <c r="BJ32" s="109">
        <f t="shared" si="4"/>
        <v>2.9474960535959611</v>
      </c>
    </row>
    <row r="33" spans="3:62" ht="18" hidden="1" customHeight="1" x14ac:dyDescent="0.3">
      <c r="C33" s="58"/>
      <c r="D33" s="59"/>
      <c r="E33" s="60"/>
      <c r="F33" s="6"/>
      <c r="G33" s="7"/>
      <c r="H33" s="7"/>
      <c r="P33" s="181"/>
      <c r="Q33" s="62">
        <v>55</v>
      </c>
      <c r="R33" s="110">
        <f t="shared" si="1"/>
        <v>3.5611414502361201</v>
      </c>
      <c r="S33" s="110">
        <f t="shared" si="1"/>
        <v>3.5574979067412351</v>
      </c>
      <c r="T33" s="110">
        <f t="shared" si="1"/>
        <v>3.5496731517246145</v>
      </c>
      <c r="U33" s="110"/>
      <c r="V33" s="110">
        <f t="shared" si="1"/>
        <v>3.6566507905867671</v>
      </c>
      <c r="W33" s="110">
        <f t="shared" si="1"/>
        <v>3.3870628025177574</v>
      </c>
      <c r="X33" s="110">
        <f t="shared" si="1"/>
        <v>3.3835302706190138</v>
      </c>
      <c r="Y33" s="110">
        <f t="shared" si="1"/>
        <v>3.3759451008532615</v>
      </c>
      <c r="Z33" s="110"/>
      <c r="AA33" s="110">
        <f t="shared" si="1"/>
        <v>3.4797907598438163</v>
      </c>
      <c r="AB33" s="110">
        <f t="shared" si="1"/>
        <v>3.2486319959566758</v>
      </c>
      <c r="AC33" s="110">
        <f t="shared" si="1"/>
        <v>3.2451992770108125</v>
      </c>
      <c r="AD33" s="110">
        <f t="shared" si="2"/>
        <v>3.237829223025003</v>
      </c>
      <c r="AE33" s="110"/>
      <c r="AF33" s="110">
        <f t="shared" si="2"/>
        <v>3.3388266707390013</v>
      </c>
      <c r="AG33" s="110">
        <f t="shared" si="2"/>
        <v>3.1345448930687376</v>
      </c>
      <c r="AH33" s="110">
        <f t="shared" si="2"/>
        <v>3.1312011883935837</v>
      </c>
      <c r="AI33" s="110">
        <f t="shared" si="2"/>
        <v>3.1240228154495226</v>
      </c>
      <c r="AJ33" s="110"/>
      <c r="AK33" s="110">
        <f t="shared" si="2"/>
        <v>3.2224628408194951</v>
      </c>
      <c r="AL33" s="110">
        <f t="shared" si="2"/>
        <v>3.0380397756103559</v>
      </c>
      <c r="AM33" s="110">
        <f t="shared" si="2"/>
        <v>2.8786653741398602</v>
      </c>
      <c r="AN33" s="110">
        <f t="shared" si="2"/>
        <v>3.027768505346899</v>
      </c>
      <c r="AO33" s="110"/>
      <c r="AP33" s="110">
        <f t="shared" si="2"/>
        <v>3.1239120736432295</v>
      </c>
      <c r="AQ33" s="110">
        <f t="shared" si="3"/>
        <v>2.9547714871071604</v>
      </c>
      <c r="AR33" s="110">
        <f t="shared" si="3"/>
        <v>2.9515788626448467</v>
      </c>
      <c r="AS33" s="110">
        <f t="shared" si="3"/>
        <v>2.9447255747178285</v>
      </c>
      <c r="AT33" s="110"/>
      <c r="AU33" s="110">
        <f t="shared" si="3"/>
        <v>3.0387983418417828</v>
      </c>
      <c r="AV33" s="110">
        <f t="shared" si="3"/>
        <v>2.8817933207082609</v>
      </c>
      <c r="AW33" s="110">
        <f t="shared" si="3"/>
        <v>2.8786653741398602</v>
      </c>
      <c r="AX33" s="110">
        <f t="shared" si="3"/>
        <v>2.8719511831188824</v>
      </c>
      <c r="AY33" s="110"/>
      <c r="AZ33" s="110">
        <f t="shared" si="3"/>
        <v>2.9641464267183615</v>
      </c>
      <c r="BA33" s="110">
        <f t="shared" si="3"/>
        <v>2.8170212202324181</v>
      </c>
      <c r="BB33" s="110">
        <f t="shared" si="3"/>
        <v>2.8139521311298243</v>
      </c>
      <c r="BC33" s="110">
        <f t="shared" si="4"/>
        <v>2.8073644888711815</v>
      </c>
      <c r="BD33" s="110"/>
      <c r="BE33" s="110">
        <f t="shared" si="4"/>
        <v>2.8978478463421156</v>
      </c>
      <c r="BF33" s="110">
        <f t="shared" si="4"/>
        <v>2.7589306952871691</v>
      </c>
      <c r="BG33" s="110">
        <f t="shared" si="4"/>
        <v>2.7559154767319956</v>
      </c>
      <c r="BH33" s="110">
        <f t="shared" si="4"/>
        <v>2.749443638308835</v>
      </c>
      <c r="BI33" s="110"/>
      <c r="BJ33" s="110">
        <f t="shared" si="4"/>
        <v>2.8383577032954799</v>
      </c>
    </row>
    <row r="34" spans="3:62" ht="18" hidden="1" customHeight="1" x14ac:dyDescent="0.3">
      <c r="C34" s="58"/>
      <c r="D34" s="59"/>
      <c r="E34" s="60"/>
      <c r="F34" s="6"/>
      <c r="G34" s="7"/>
      <c r="H34" s="7"/>
      <c r="P34" s="181"/>
      <c r="Q34" s="62">
        <v>65</v>
      </c>
      <c r="R34" s="110">
        <f t="shared" si="1"/>
        <v>3.4460323548669063</v>
      </c>
      <c r="S34" s="110">
        <f t="shared" si="1"/>
        <v>3.4429398435810139</v>
      </c>
      <c r="T34" s="110">
        <f t="shared" si="1"/>
        <v>3.4362919017315527</v>
      </c>
      <c r="U34" s="110"/>
      <c r="V34" s="110">
        <f t="shared" si="1"/>
        <v>3.5465194957152226</v>
      </c>
      <c r="W34" s="110">
        <f t="shared" si="1"/>
        <v>3.2756245180881445</v>
      </c>
      <c r="X34" s="110">
        <f t="shared" si="1"/>
        <v>3.2726351311967274</v>
      </c>
      <c r="Y34" s="110">
        <f t="shared" si="1"/>
        <v>3.2662096429787977</v>
      </c>
      <c r="Z34" s="110"/>
      <c r="AA34" s="110">
        <f t="shared" si="1"/>
        <v>3.3728884596980553</v>
      </c>
      <c r="AB34" s="110">
        <f t="shared" si="1"/>
        <v>3.1404522435220033</v>
      </c>
      <c r="AC34" s="110">
        <f t="shared" si="1"/>
        <v>3.1375532859543309</v>
      </c>
      <c r="AD34" s="110">
        <f t="shared" si="2"/>
        <v>3.1313226831965393</v>
      </c>
      <c r="AE34" s="110"/>
      <c r="AF34" s="110">
        <f t="shared" si="2"/>
        <v>3.234859573331323</v>
      </c>
      <c r="AG34" s="110">
        <f t="shared" si="2"/>
        <v>3.0292486463124262</v>
      </c>
      <c r="AH34" s="110">
        <f t="shared" si="2"/>
        <v>3.0264291087308344</v>
      </c>
      <c r="AI34" s="110">
        <f t="shared" si="2"/>
        <v>3.0203695652062232</v>
      </c>
      <c r="AJ34" s="110"/>
      <c r="AK34" s="110">
        <f t="shared" si="2"/>
        <v>3.1211306184861378</v>
      </c>
      <c r="AL34" s="110">
        <f t="shared" si="2"/>
        <v>2.9353075183409434</v>
      </c>
      <c r="AM34" s="110">
        <f t="shared" si="2"/>
        <v>2.7807969223414037</v>
      </c>
      <c r="AN34" s="110">
        <f t="shared" si="2"/>
        <v>2.9266499572209814</v>
      </c>
      <c r="AO34" s="110"/>
      <c r="AP34" s="110">
        <f t="shared" si="2"/>
        <v>3.0249454644363976</v>
      </c>
      <c r="AQ34" s="110">
        <f t="shared" si="3"/>
        <v>2.8543349768839086</v>
      </c>
      <c r="AR34" s="110">
        <f t="shared" si="3"/>
        <v>2.8516483678850482</v>
      </c>
      <c r="AS34" s="110">
        <f t="shared" si="3"/>
        <v>2.845874979750187</v>
      </c>
      <c r="AT34" s="110"/>
      <c r="AU34" s="110">
        <f t="shared" si="3"/>
        <v>2.9419646404171083</v>
      </c>
      <c r="AV34" s="110">
        <f t="shared" si="3"/>
        <v>2.7834271734334042</v>
      </c>
      <c r="AW34" s="110">
        <f t="shared" si="3"/>
        <v>2.7807969223414037</v>
      </c>
      <c r="AX34" s="110">
        <f t="shared" si="3"/>
        <v>2.7751448102524772</v>
      </c>
      <c r="AY34" s="110"/>
      <c r="AZ34" s="110">
        <f t="shared" si="3"/>
        <v>2.8692463853249377</v>
      </c>
      <c r="BA34" s="110">
        <f t="shared" si="3"/>
        <v>2.7205348821038964</v>
      </c>
      <c r="BB34" s="110">
        <f t="shared" si="3"/>
        <v>2.7179556870194186</v>
      </c>
      <c r="BC34" s="110">
        <f t="shared" si="4"/>
        <v>2.7124134226223275</v>
      </c>
      <c r="BD34" s="110"/>
      <c r="BE34" s="110">
        <f t="shared" si="4"/>
        <v>2.804710751662876</v>
      </c>
      <c r="BF34" s="110">
        <f t="shared" si="4"/>
        <v>2.6641617705788785</v>
      </c>
      <c r="BG34" s="110">
        <f t="shared" si="4"/>
        <v>2.661629136191682</v>
      </c>
      <c r="BH34" s="110">
        <f t="shared" si="4"/>
        <v>2.6561870335646303</v>
      </c>
      <c r="BI34" s="110"/>
      <c r="BJ34" s="110">
        <f t="shared" si="4"/>
        <v>2.746836617594131</v>
      </c>
    </row>
    <row r="35" spans="3:62" ht="20.100000000000001" hidden="1" customHeight="1" x14ac:dyDescent="0.3">
      <c r="C35" s="58"/>
      <c r="D35" s="59"/>
      <c r="E35" s="60"/>
      <c r="F35" s="6"/>
      <c r="G35" s="7"/>
      <c r="H35" s="7"/>
      <c r="P35" s="181"/>
      <c r="Q35" s="62">
        <v>90</v>
      </c>
      <c r="R35" s="110">
        <f t="shared" si="1"/>
        <v>3.2223727735111023</v>
      </c>
      <c r="S35" s="110">
        <f t="shared" si="1"/>
        <v>3.2201605821445169</v>
      </c>
      <c r="T35" s="110">
        <f t="shared" si="1"/>
        <v>3.2153971574307652</v>
      </c>
      <c r="U35" s="110"/>
      <c r="V35" s="110">
        <f t="shared" si="1"/>
        <v>3.3291733912232528</v>
      </c>
      <c r="W35" s="110">
        <f t="shared" si="1"/>
        <v>3.0599715539488881</v>
      </c>
      <c r="X35" s="110">
        <f t="shared" si="1"/>
        <v>3.0578437350580434</v>
      </c>
      <c r="Y35" s="110">
        <f t="shared" si="1"/>
        <v>3.0532623059802511</v>
      </c>
      <c r="Z35" s="110"/>
      <c r="AA35" s="110">
        <f t="shared" si="1"/>
        <v>3.1628150320519022</v>
      </c>
      <c r="AB35" s="110">
        <f t="shared" si="1"/>
        <v>2.9316877115888111</v>
      </c>
      <c r="AC35" s="110">
        <f t="shared" si="1"/>
        <v>2.9296312984012429</v>
      </c>
      <c r="AD35" s="110">
        <f t="shared" si="2"/>
        <v>2.9252038253408381</v>
      </c>
      <c r="AE35" s="110"/>
      <c r="AF35" s="110">
        <f t="shared" si="2"/>
        <v>3.0311570718794441</v>
      </c>
      <c r="AG35" s="110">
        <f t="shared" si="2"/>
        <v>2.8264620814329611</v>
      </c>
      <c r="AH35" s="110">
        <f t="shared" si="2"/>
        <v>2.8244669864157936</v>
      </c>
      <c r="AI35" s="110">
        <f t="shared" si="2"/>
        <v>2.8201716813002644</v>
      </c>
      <c r="AJ35" s="110"/>
      <c r="AK35" s="110">
        <f t="shared" si="2"/>
        <v>2.9230200150742345</v>
      </c>
      <c r="AL35" s="110">
        <f t="shared" si="2"/>
        <v>2.7377659337865139</v>
      </c>
      <c r="AM35" s="110">
        <f t="shared" si="2"/>
        <v>2.5928465811128962</v>
      </c>
      <c r="AN35" s="110">
        <f t="shared" si="2"/>
        <v>2.7316440278728651</v>
      </c>
      <c r="AO35" s="110"/>
      <c r="AP35" s="110">
        <f t="shared" si="2"/>
        <v>2.8317795971559168</v>
      </c>
      <c r="AQ35" s="110">
        <f t="shared" si="3"/>
        <v>2.6614440413036293</v>
      </c>
      <c r="AR35" s="110">
        <f t="shared" si="3"/>
        <v>2.6595494488161928</v>
      </c>
      <c r="AS35" s="110">
        <f t="shared" si="3"/>
        <v>2.6554707116569962</v>
      </c>
      <c r="AT35" s="110"/>
      <c r="AU35" s="110">
        <f t="shared" si="3"/>
        <v>2.7532083701885601</v>
      </c>
      <c r="AV35" s="110">
        <f t="shared" si="3"/>
        <v>2.5946991913668733</v>
      </c>
      <c r="AW35" s="110">
        <f t="shared" si="3"/>
        <v>2.5928465811128962</v>
      </c>
      <c r="AX35" s="110">
        <f t="shared" si="3"/>
        <v>2.5888582915352174</v>
      </c>
      <c r="AY35" s="110"/>
      <c r="AZ35" s="110">
        <f t="shared" si="3"/>
        <v>2.6844546201553015</v>
      </c>
      <c r="BA35" s="110">
        <f t="shared" si="3"/>
        <v>2.535564556984129</v>
      </c>
      <c r="BB35" s="110">
        <f t="shared" si="3"/>
        <v>2.5337497159728186</v>
      </c>
      <c r="BC35" s="110">
        <f t="shared" si="4"/>
        <v>2.5298427898364237</v>
      </c>
      <c r="BD35" s="110"/>
      <c r="BE35" s="110">
        <f t="shared" si="4"/>
        <v>2.6235099246693316</v>
      </c>
      <c r="BF35" s="110">
        <f t="shared" si="4"/>
        <v>2.4826081907005482</v>
      </c>
      <c r="BG35" s="110">
        <f t="shared" si="4"/>
        <v>2.4808275996275593</v>
      </c>
      <c r="BH35" s="110">
        <f t="shared" si="4"/>
        <v>2.4769944499713215</v>
      </c>
      <c r="BI35" s="110"/>
      <c r="BJ35" s="110">
        <f t="shared" si="4"/>
        <v>2.5689101185793306</v>
      </c>
    </row>
    <row r="36" spans="3:62" ht="18" hidden="1" customHeight="1" thickBot="1" x14ac:dyDescent="0.3">
      <c r="C36" s="58"/>
      <c r="D36" s="58"/>
      <c r="E36" s="100"/>
      <c r="F36" s="8"/>
      <c r="G36" s="7"/>
      <c r="H36" s="7"/>
      <c r="P36" s="182"/>
      <c r="Q36" s="108">
        <v>140</v>
      </c>
      <c r="R36" s="111">
        <f t="shared" si="1"/>
        <v>2.9260729162879984</v>
      </c>
      <c r="S36" s="111">
        <f t="shared" si="1"/>
        <v>2.9247064212883873</v>
      </c>
      <c r="T36" s="111">
        <f t="shared" si="1"/>
        <v>2.9217589072637873</v>
      </c>
      <c r="U36" s="111"/>
      <c r="V36" s="111">
        <f t="shared" si="1"/>
        <v>3.0354136651592158</v>
      </c>
      <c r="W36" s="111">
        <f t="shared" si="1"/>
        <v>2.7757365588434486</v>
      </c>
      <c r="X36" s="111">
        <f t="shared" si="1"/>
        <v>2.7744289354988876</v>
      </c>
      <c r="Y36" s="111">
        <f t="shared" si="1"/>
        <v>2.7716084978011746</v>
      </c>
      <c r="Z36" s="111"/>
      <c r="AA36" s="111">
        <f t="shared" si="1"/>
        <v>2.8804566651153207</v>
      </c>
      <c r="AB36" s="111">
        <f t="shared" si="1"/>
        <v>2.6574943260583903</v>
      </c>
      <c r="AC36" s="111">
        <f t="shared" si="1"/>
        <v>2.6562350211957351</v>
      </c>
      <c r="AD36" s="111">
        <f t="shared" si="1"/>
        <v>2.6535188620713175</v>
      </c>
      <c r="AE36" s="111"/>
      <c r="AF36" s="111">
        <f t="shared" si="1"/>
        <v>2.7584039539711585</v>
      </c>
      <c r="AG36" s="111">
        <f t="shared" si="1"/>
        <v>2.5607986568225174</v>
      </c>
      <c r="AH36" s="111">
        <f t="shared" si="1"/>
        <v>2.5595800184389832</v>
      </c>
      <c r="AI36" s="111">
        <f t="shared" si="1"/>
        <v>2.5569516134183861</v>
      </c>
      <c r="AJ36" s="111"/>
      <c r="AK36" s="111">
        <f t="shared" si="1"/>
        <v>2.6584910924203689</v>
      </c>
      <c r="AL36" s="111">
        <f t="shared" si="2"/>
        <v>2.4794752154333866</v>
      </c>
      <c r="AM36" s="111">
        <f t="shared" si="2"/>
        <v>2.3474849701283476</v>
      </c>
      <c r="AN36" s="111">
        <f t="shared" si="2"/>
        <v>2.4757384342150117</v>
      </c>
      <c r="AO36" s="111"/>
      <c r="AP36" s="111">
        <f t="shared" si="2"/>
        <v>2.5743989618229155</v>
      </c>
      <c r="AQ36" s="111">
        <f t="shared" si="2"/>
        <v>2.4096183922527472</v>
      </c>
      <c r="AR36" s="111">
        <f t="shared" si="2"/>
        <v>2.4084651409597702</v>
      </c>
      <c r="AS36" s="111">
        <f t="shared" si="2"/>
        <v>2.4059778186454572</v>
      </c>
      <c r="AT36" s="111"/>
      <c r="AU36" s="111">
        <f t="shared" si="2"/>
        <v>2.502122163185474</v>
      </c>
      <c r="AV36" s="111">
        <f t="shared" si="2"/>
        <v>2.3486112840607341</v>
      </c>
      <c r="AW36" s="111">
        <f t="shared" si="2"/>
        <v>2.3474849701283476</v>
      </c>
      <c r="AX36" s="111">
        <f t="shared" si="3"/>
        <v>2.3450557645182082</v>
      </c>
      <c r="AY36" s="111"/>
      <c r="AZ36" s="111">
        <f t="shared" si="3"/>
        <v>2.438972740150211</v>
      </c>
      <c r="BA36" s="111">
        <f t="shared" si="3"/>
        <v>2.2946206186837736</v>
      </c>
      <c r="BB36" s="111">
        <f t="shared" si="3"/>
        <v>2.2935183804048949</v>
      </c>
      <c r="BC36" s="111">
        <f t="shared" si="3"/>
        <v>2.2911411153994141</v>
      </c>
      <c r="BD36" s="111"/>
      <c r="BE36" s="111">
        <f t="shared" si="3"/>
        <v>2.3830653294267634</v>
      </c>
      <c r="BF36" s="111">
        <f t="shared" si="3"/>
        <v>2.2463156593851896</v>
      </c>
      <c r="BG36" s="111">
        <f t="shared" si="3"/>
        <v>2.2452351367140353</v>
      </c>
      <c r="BH36" s="111">
        <f t="shared" si="3"/>
        <v>2.2429047192671789</v>
      </c>
      <c r="BI36" s="111"/>
      <c r="BJ36" s="111">
        <f t="shared" si="3"/>
        <v>2.3330300222775717</v>
      </c>
    </row>
    <row r="37" spans="3:62" ht="18" customHeight="1" thickTop="1" thickBot="1" x14ac:dyDescent="0.35">
      <c r="C37" s="101">
        <v>2</v>
      </c>
      <c r="D37" s="161" t="s">
        <v>62</v>
      </c>
      <c r="E37" s="162">
        <f>0.99*((((5*($H$10*10000))/($E22*(5/384)))^(1/4))/100)</f>
        <v>3.3384881403753184</v>
      </c>
      <c r="F37" s="8"/>
      <c r="G37" s="7"/>
      <c r="H37" s="7"/>
      <c r="P37" s="77" t="s">
        <v>65</v>
      </c>
      <c r="Q37" s="122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</row>
    <row r="38" spans="3:62" ht="18" customHeight="1" thickTop="1" x14ac:dyDescent="0.25">
      <c r="C38" s="58"/>
      <c r="D38" s="59"/>
      <c r="E38" s="60"/>
      <c r="F38" s="8"/>
      <c r="G38" s="7"/>
      <c r="H38" s="7"/>
      <c r="P38" s="178" t="s">
        <v>36</v>
      </c>
      <c r="Q38" s="148">
        <v>45</v>
      </c>
      <c r="R38" s="167">
        <f>0.99*((((5*($H$10*10000))/(((((VLOOKUP(R$31,$I$5:$J$15,2))*$Q38)*(R$30+0.035)/2)+((($E$9*(1-0.148))+($E$16/$E$6))*((R$30+0.035)/COS(R$31*PI()/180))/2)+$E$13)*(5/384)))^(1/4))/100)</f>
        <v>3.6473155387368998</v>
      </c>
      <c r="S38" s="167">
        <f t="shared" ref="S38:V38" si="5">0.99*((((5*($H$10*10000))/(((((VLOOKUP(S$31,$I$5:$J$15,2))*$Q38)*(S$30+0.035)/2)+((($E$9*(1-0.148))+($E$16/$E$6))*((S$30+0.035)/COS(S$31*PI()/180))/2)+$E$13)*(5/384)))^(1/4))/100)</f>
        <v>3.6426052870521888</v>
      </c>
      <c r="T38" s="167">
        <f t="shared" si="5"/>
        <v>3.6325109815757357</v>
      </c>
      <c r="U38" s="167">
        <f t="shared" si="5"/>
        <v>3.6249953353283764</v>
      </c>
      <c r="V38" s="167">
        <f t="shared" si="5"/>
        <v>3.7291473914503808</v>
      </c>
      <c r="W38" s="167">
        <f t="shared" ref="W38:BF42" si="6">0.99*((((5*($H$10*10000))/(((((VLOOKUP(W$31,$I$5:$J$15,2))*$Q38)*(W$30+0.035)/2)+((($E$9*(1-0.148))+($E$16/$E$6))*((W$30+0.035)/COS(W$31*PI()/180))/2)+$E$13)*(5/384)))^(1/4))/100)</f>
        <v>3.4714783081329439</v>
      </c>
      <c r="X38" s="168">
        <f t="shared" si="6"/>
        <v>3.4668954962168645</v>
      </c>
      <c r="Y38" s="170">
        <f t="shared" si="6"/>
        <v>3.4570765104276369</v>
      </c>
      <c r="Z38" s="171">
        <f t="shared" si="6"/>
        <v>3.4497677959459758</v>
      </c>
      <c r="AA38" s="172">
        <f t="shared" si="6"/>
        <v>3.5512038648395667</v>
      </c>
      <c r="AB38" s="169">
        <f t="shared" si="6"/>
        <v>3.3312322259366276</v>
      </c>
      <c r="AC38" s="167">
        <f t="shared" si="6"/>
        <v>3.3267680294092905</v>
      </c>
      <c r="AD38" s="167">
        <f t="shared" si="6"/>
        <v>3.3172046824017185</v>
      </c>
      <c r="AE38" s="167">
        <f t="shared" si="6"/>
        <v>3.3100875681676927</v>
      </c>
      <c r="AF38" s="167">
        <f t="shared" si="6"/>
        <v>3.408967489875975</v>
      </c>
      <c r="AG38" s="167">
        <f t="shared" si="6"/>
        <v>3.2154038370070994</v>
      </c>
      <c r="AH38" s="168">
        <f t="shared" si="6"/>
        <v>3.211047603806966</v>
      </c>
      <c r="AI38" s="170">
        <f t="shared" si="6"/>
        <v>3.2017166143265796</v>
      </c>
      <c r="AJ38" s="171">
        <f t="shared" si="6"/>
        <v>3.1947733673704946</v>
      </c>
      <c r="AK38" s="172">
        <f t="shared" si="6"/>
        <v>3.2913118133464971</v>
      </c>
      <c r="AL38" s="169">
        <f t="shared" si="6"/>
        <v>3.1172701750795104</v>
      </c>
      <c r="AM38" s="167">
        <f t="shared" si="6"/>
        <v>2.9540289407880174</v>
      </c>
      <c r="AN38" s="167">
        <f t="shared" si="6"/>
        <v>3.1038911139390231</v>
      </c>
      <c r="AO38" s="167">
        <f t="shared" si="6"/>
        <v>3.0971050898239096</v>
      </c>
      <c r="AP38" s="167">
        <f t="shared" si="6"/>
        <v>3.1915131303774253</v>
      </c>
      <c r="AQ38" s="167">
        <f t="shared" si="6"/>
        <v>3.0324922406725148</v>
      </c>
      <c r="AR38" s="168">
        <f t="shared" si="6"/>
        <v>3.0283226070411624</v>
      </c>
      <c r="AS38" s="170">
        <f t="shared" si="6"/>
        <v>3.019392723862572</v>
      </c>
      <c r="AT38" s="171">
        <f t="shared" si="6"/>
        <v>3.0127491840852723</v>
      </c>
      <c r="AU38" s="172">
        <f t="shared" si="6"/>
        <v>3.1052180799782891</v>
      </c>
      <c r="AV38" s="169">
        <f t="shared" si="6"/>
        <v>2.9581176946785712</v>
      </c>
      <c r="AW38" s="167">
        <f t="shared" si="6"/>
        <v>2.9540289407880174</v>
      </c>
      <c r="AX38" s="167">
        <f t="shared" si="6"/>
        <v>2.9452727694919605</v>
      </c>
      <c r="AY38" s="167">
        <f t="shared" si="6"/>
        <v>2.9387589014746451</v>
      </c>
      <c r="AZ38" s="167">
        <f t="shared" si="6"/>
        <v>3.0294572532120871</v>
      </c>
      <c r="BA38" s="167">
        <f t="shared" si="6"/>
        <v>2.892052976848734</v>
      </c>
      <c r="BB38" s="168">
        <f t="shared" ref="BB38:BE42" si="7">0.99*((((5*($H$10*10000))/(((((VLOOKUP(BB$31,$I$5:$J$15,2))*$Q38)*(BB$30+0.035)/2)+((($E$9*(1-0.148))+($E$16/$E$6))*((BB$30+0.035)/COS(BB$31*PI()/180))/2)+$E$13)*(5/384)))^(1/4))/100)</f>
        <v>2.8880382445780666</v>
      </c>
      <c r="BC38" s="170">
        <f t="shared" si="7"/>
        <v>2.8794409953300151</v>
      </c>
      <c r="BD38" s="171">
        <f t="shared" si="7"/>
        <v>2.8730457060947674</v>
      </c>
      <c r="BE38" s="172">
        <f t="shared" si="7"/>
        <v>2.9621208625288475</v>
      </c>
      <c r="BF38" s="169">
        <f t="shared" si="6"/>
        <v>2.8327633516169972</v>
      </c>
      <c r="BG38" s="167">
        <f t="shared" ref="BG38:BJ42" si="8">0.99*((((5*($H$10*10000))/(((((VLOOKUP(BG$31,$I$5:$J$15,2))*$Q38)*(BG$30+0.035)/2)+((($E$9*(1-0.148))+($E$16/$E$6))*((BG$30+0.035)/COS(BG$31*PI()/180))/2)+$E$13)*(5/384)))^(1/4))/100)</f>
        <v>2.8288166797304131</v>
      </c>
      <c r="BH38" s="167">
        <f t="shared" si="8"/>
        <v>2.820365509715776</v>
      </c>
      <c r="BI38" s="167">
        <f t="shared" si="8"/>
        <v>2.8140791778642043</v>
      </c>
      <c r="BJ38" s="167">
        <f t="shared" si="8"/>
        <v>2.9016598102919526</v>
      </c>
    </row>
    <row r="39" spans="3:62" ht="18" customHeight="1" x14ac:dyDescent="0.25">
      <c r="C39" s="58"/>
      <c r="D39" s="59"/>
      <c r="E39" s="60"/>
      <c r="F39" s="8"/>
      <c r="G39" s="7"/>
      <c r="H39" s="7"/>
      <c r="P39" s="178"/>
      <c r="Q39" s="148">
        <v>55</v>
      </c>
      <c r="R39" s="167">
        <f t="shared" ref="R39:AK42" si="9">0.99*((((5*($H$10*10000))/(((((VLOOKUP(R$31,$I$5:$J$15,2))*$Q39)*(R$30+0.035)/2)+((($E$9*(1-0.148))+($E$16/$E$6))*((R$30+0.035)/COS(R$31*PI()/180))/2)+$E$13)*(5/384)))^(1/4))/100)</f>
        <v>3.5137839887339353</v>
      </c>
      <c r="S39" s="167">
        <f t="shared" si="9"/>
        <v>3.5098733574563674</v>
      </c>
      <c r="T39" s="167">
        <f t="shared" si="9"/>
        <v>3.5014809340657425</v>
      </c>
      <c r="U39" s="167">
        <f t="shared" si="9"/>
        <v>3.4952220486768231</v>
      </c>
      <c r="V39" s="167">
        <f t="shared" si="9"/>
        <v>3.6038259319669579</v>
      </c>
      <c r="W39" s="167">
        <f t="shared" si="9"/>
        <v>3.3418052764717832</v>
      </c>
      <c r="X39" s="168">
        <f t="shared" si="9"/>
        <v>3.3380150277406679</v>
      </c>
      <c r="Y39" s="173">
        <f t="shared" si="9"/>
        <v>3.3298823086125737</v>
      </c>
      <c r="Z39" s="167">
        <f t="shared" si="9"/>
        <v>3.3238183033337161</v>
      </c>
      <c r="AA39" s="174">
        <f t="shared" si="9"/>
        <v>3.4291900796922441</v>
      </c>
      <c r="AB39" s="169">
        <f t="shared" si="9"/>
        <v>3.2050813732729737</v>
      </c>
      <c r="AC39" s="167">
        <f t="shared" si="9"/>
        <v>3.201399048893415</v>
      </c>
      <c r="AD39" s="167">
        <f t="shared" si="9"/>
        <v>3.1934988147698991</v>
      </c>
      <c r="AE39" s="167">
        <f t="shared" si="9"/>
        <v>3.1876089628241373</v>
      </c>
      <c r="AF39" s="167">
        <f t="shared" si="9"/>
        <v>3.2900552708763255</v>
      </c>
      <c r="AG39" s="167">
        <f t="shared" si="9"/>
        <v>3.0924226615748158</v>
      </c>
      <c r="AH39" s="168">
        <f t="shared" si="9"/>
        <v>3.0888364164592628</v>
      </c>
      <c r="AI39" s="173">
        <f t="shared" si="9"/>
        <v>3.0811429666642041</v>
      </c>
      <c r="AJ39" s="167">
        <f t="shared" si="9"/>
        <v>3.0754078532550131</v>
      </c>
      <c r="AK39" s="174">
        <f t="shared" si="9"/>
        <v>3.1752347286735305</v>
      </c>
      <c r="AL39" s="169">
        <f t="shared" si="6"/>
        <v>2.9971394957805826</v>
      </c>
      <c r="AM39" s="167">
        <f t="shared" si="6"/>
        <v>2.8395412474446213</v>
      </c>
      <c r="AN39" s="167">
        <f t="shared" si="6"/>
        <v>2.9861300899712147</v>
      </c>
      <c r="AO39" s="167">
        <f t="shared" si="6"/>
        <v>2.980532948015886</v>
      </c>
      <c r="AP39" s="167">
        <f t="shared" si="6"/>
        <v>3.0780120891512301</v>
      </c>
      <c r="AQ39" s="167">
        <f t="shared" si="6"/>
        <v>2.9149347196484641</v>
      </c>
      <c r="AR39" s="168">
        <f t="shared" si="6"/>
        <v>2.9115112875228535</v>
      </c>
      <c r="AS39" s="173">
        <f t="shared" si="6"/>
        <v>2.9041679654165922</v>
      </c>
      <c r="AT39" s="167">
        <f t="shared" si="6"/>
        <v>2.8986946066113815</v>
      </c>
      <c r="AU39" s="174">
        <f t="shared" si="6"/>
        <v>2.9940595550386768</v>
      </c>
      <c r="AV39" s="169">
        <f t="shared" si="6"/>
        <v>2.8428950550723413</v>
      </c>
      <c r="AW39" s="167">
        <f t="shared" si="6"/>
        <v>2.8395412474446213</v>
      </c>
      <c r="AX39" s="167">
        <f t="shared" si="6"/>
        <v>2.832347568612184</v>
      </c>
      <c r="AY39" s="167">
        <f t="shared" si="6"/>
        <v>2.8269860091720584</v>
      </c>
      <c r="AZ39" s="167">
        <f t="shared" ref="AW39:AZ42" si="10">0.99*((((5*($H$10*10000))/(((((VLOOKUP(AZ$31,$I$5:$J$15,2))*$Q39)*(AZ$30+0.035)/2)+((($E$9*(1-0.148))+($E$16/$E$6))*((AZ$30+0.035)/COS(AZ$31*PI()/180))/2)+$E$13)*(5/384)))^(1/4))/100)</f>
        <v>2.9204360370267359</v>
      </c>
      <c r="BA39" s="167">
        <f t="shared" si="6"/>
        <v>2.7789605798202861</v>
      </c>
      <c r="BB39" s="168">
        <f t="shared" si="7"/>
        <v>2.7756700990706804</v>
      </c>
      <c r="BC39" s="173">
        <f t="shared" si="7"/>
        <v>2.7686124929801337</v>
      </c>
      <c r="BD39" s="167">
        <f t="shared" si="7"/>
        <v>2.7633525633314298</v>
      </c>
      <c r="BE39" s="174">
        <f t="shared" si="7"/>
        <v>2.855057992576945</v>
      </c>
      <c r="BF39" s="169">
        <f t="shared" si="6"/>
        <v>2.7216247496716943</v>
      </c>
      <c r="BG39" s="167">
        <f t="shared" si="8"/>
        <v>2.7183922065776449</v>
      </c>
      <c r="BH39" s="167">
        <f t="shared" si="8"/>
        <v>2.7114590673239927</v>
      </c>
      <c r="BI39" s="167">
        <f t="shared" si="8"/>
        <v>2.7062920764494205</v>
      </c>
      <c r="BJ39" s="167">
        <f t="shared" si="8"/>
        <v>2.7963992460378395</v>
      </c>
    </row>
    <row r="40" spans="3:62" ht="18" customHeight="1" x14ac:dyDescent="0.25">
      <c r="C40" s="58"/>
      <c r="D40" s="59"/>
      <c r="E40" s="60"/>
      <c r="F40" s="8"/>
      <c r="G40" s="7"/>
      <c r="H40" s="7"/>
      <c r="P40" s="178"/>
      <c r="Q40" s="148">
        <v>65</v>
      </c>
      <c r="R40" s="167">
        <f t="shared" si="9"/>
        <v>3.401595335880006</v>
      </c>
      <c r="S40" s="167">
        <f t="shared" si="9"/>
        <v>3.3982692629501572</v>
      </c>
      <c r="T40" s="167">
        <f t="shared" si="9"/>
        <v>3.3911237522731543</v>
      </c>
      <c r="U40" s="167">
        <f t="shared" si="9"/>
        <v>3.3857880771709956</v>
      </c>
      <c r="V40" s="167">
        <f t="shared" si="9"/>
        <v>3.4970832125709315</v>
      </c>
      <c r="W40" s="167">
        <f t="shared" si="6"/>
        <v>3.2332250917747305</v>
      </c>
      <c r="X40" s="168">
        <f t="shared" si="6"/>
        <v>3.23001073567512</v>
      </c>
      <c r="Y40" s="173">
        <f t="shared" si="6"/>
        <v>3.2231061178883689</v>
      </c>
      <c r="Z40" s="167">
        <f t="shared" si="6"/>
        <v>3.2179511081035517</v>
      </c>
      <c r="AA40" s="174">
        <f t="shared" si="6"/>
        <v>3.325621410452388</v>
      </c>
      <c r="AB40" s="169">
        <f t="shared" si="6"/>
        <v>3.0996968000907867</v>
      </c>
      <c r="AC40" s="167">
        <f t="shared" si="6"/>
        <v>3.0965802161952833</v>
      </c>
      <c r="AD40" s="167">
        <f t="shared" si="6"/>
        <v>3.0898862121036332</v>
      </c>
      <c r="AE40" s="167">
        <f t="shared" si="6"/>
        <v>3.084888972689805</v>
      </c>
      <c r="AF40" s="167">
        <f t="shared" si="6"/>
        <v>3.1893602145666584</v>
      </c>
      <c r="AG40" s="167">
        <f t="shared" si="6"/>
        <v>2.9898618102646553</v>
      </c>
      <c r="AH40" s="168">
        <f t="shared" si="6"/>
        <v>2.9868309907289894</v>
      </c>
      <c r="AI40" s="173">
        <f t="shared" si="6"/>
        <v>2.9803216189422641</v>
      </c>
      <c r="AJ40" s="167">
        <f t="shared" si="6"/>
        <v>2.9754625856624415</v>
      </c>
      <c r="AK40" s="174">
        <f t="shared" si="6"/>
        <v>3.0771130449096016</v>
      </c>
      <c r="AL40" s="169">
        <f t="shared" si="6"/>
        <v>2.8970869982725076</v>
      </c>
      <c r="AM40" s="167">
        <f t="shared" si="6"/>
        <v>2.7442830808851513</v>
      </c>
      <c r="AN40" s="167">
        <f t="shared" si="6"/>
        <v>2.8877857377532044</v>
      </c>
      <c r="AO40" s="167">
        <f t="shared" si="6"/>
        <v>2.8830487495699204</v>
      </c>
      <c r="AP40" s="167">
        <f t="shared" si="6"/>
        <v>2.9821970792088748</v>
      </c>
      <c r="AQ40" s="167">
        <f t="shared" si="6"/>
        <v>2.8171265465720765</v>
      </c>
      <c r="AR40" s="168">
        <f t="shared" si="6"/>
        <v>2.8142391136079623</v>
      </c>
      <c r="AS40" s="173">
        <f t="shared" si="6"/>
        <v>2.8080382454106374</v>
      </c>
      <c r="AT40" s="167">
        <f t="shared" si="6"/>
        <v>2.8034099853901417</v>
      </c>
      <c r="AU40" s="174">
        <f t="shared" si="6"/>
        <v>2.9003219054205784</v>
      </c>
      <c r="AV40" s="169">
        <f t="shared" si="6"/>
        <v>2.7471097698150979</v>
      </c>
      <c r="AW40" s="167">
        <f t="shared" si="10"/>
        <v>2.7442830808851513</v>
      </c>
      <c r="AX40" s="167">
        <f t="shared" si="10"/>
        <v>2.7382128540197939</v>
      </c>
      <c r="AY40" s="167">
        <f t="shared" si="10"/>
        <v>2.7336822725446823</v>
      </c>
      <c r="AZ40" s="167">
        <f t="shared" si="10"/>
        <v>2.8285800452897893</v>
      </c>
      <c r="BA40" s="167">
        <f t="shared" si="6"/>
        <v>2.6850112124323506</v>
      </c>
      <c r="BB40" s="168">
        <f t="shared" si="7"/>
        <v>2.6822395328681852</v>
      </c>
      <c r="BC40" s="173">
        <f t="shared" si="7"/>
        <v>2.6762875916805995</v>
      </c>
      <c r="BD40" s="167">
        <f t="shared" si="7"/>
        <v>2.6718454309972475</v>
      </c>
      <c r="BE40" s="174">
        <f t="shared" si="7"/>
        <v>2.7649163651682227</v>
      </c>
      <c r="BF40" s="169">
        <f t="shared" si="6"/>
        <v>2.6293521167163139</v>
      </c>
      <c r="BG40" s="167">
        <f t="shared" si="8"/>
        <v>2.6266305882677483</v>
      </c>
      <c r="BH40" s="167">
        <f t="shared" si="8"/>
        <v>2.6207864697785102</v>
      </c>
      <c r="BI40" s="167">
        <f t="shared" si="8"/>
        <v>2.616424894135065</v>
      </c>
      <c r="BJ40" s="167">
        <f t="shared" si="8"/>
        <v>2.7078282315578348</v>
      </c>
    </row>
    <row r="41" spans="3:62" ht="20.100000000000001" customHeight="1" x14ac:dyDescent="0.25">
      <c r="C41" s="58"/>
      <c r="D41" s="59"/>
      <c r="E41" s="60"/>
      <c r="F41" s="8"/>
      <c r="G41" s="7"/>
      <c r="H41" s="7"/>
      <c r="P41" s="178"/>
      <c r="Q41" s="148">
        <v>90</v>
      </c>
      <c r="R41" s="167">
        <f t="shared" si="9"/>
        <v>3.1830038351393162</v>
      </c>
      <c r="S41" s="167">
        <f t="shared" si="9"/>
        <v>3.1806162883612763</v>
      </c>
      <c r="T41" s="167">
        <f t="shared" si="9"/>
        <v>3.1754778504122481</v>
      </c>
      <c r="U41" s="167">
        <f t="shared" si="9"/>
        <v>3.1716327200388905</v>
      </c>
      <c r="V41" s="167">
        <f t="shared" si="9"/>
        <v>3.2856754627884315</v>
      </c>
      <c r="W41" s="167">
        <f t="shared" si="6"/>
        <v>3.0224994885490886</v>
      </c>
      <c r="X41" s="168">
        <f t="shared" si="6"/>
        <v>3.0202033378809072</v>
      </c>
      <c r="Y41" s="173">
        <f t="shared" si="6"/>
        <v>3.0152619742191593</v>
      </c>
      <c r="Z41" s="167">
        <f t="shared" si="6"/>
        <v>3.01156464801138</v>
      </c>
      <c r="AA41" s="174">
        <f t="shared" si="6"/>
        <v>3.1213487004054756</v>
      </c>
      <c r="AB41" s="169">
        <f t="shared" si="6"/>
        <v>2.8957293358644334</v>
      </c>
      <c r="AC41" s="167">
        <f t="shared" si="6"/>
        <v>2.893510461972812</v>
      </c>
      <c r="AD41" s="167">
        <f t="shared" si="6"/>
        <v>2.8887356464715128</v>
      </c>
      <c r="AE41" s="167">
        <f t="shared" si="6"/>
        <v>2.8851631579927401</v>
      </c>
      <c r="AF41" s="167">
        <f t="shared" si="6"/>
        <v>2.9913233558821588</v>
      </c>
      <c r="AG41" s="167">
        <f t="shared" si="6"/>
        <v>2.7917541592043786</v>
      </c>
      <c r="AH41" s="168">
        <f t="shared" si="6"/>
        <v>2.7896016046168417</v>
      </c>
      <c r="AI41" s="173">
        <f t="shared" si="6"/>
        <v>2.7849696765920662</v>
      </c>
      <c r="AJ41" s="167">
        <f t="shared" si="6"/>
        <v>2.7815042507836378</v>
      </c>
      <c r="AK41" s="174">
        <f t="shared" si="6"/>
        <v>2.8845416094467242</v>
      </c>
      <c r="AL41" s="169">
        <f t="shared" si="6"/>
        <v>2.7041175685975234</v>
      </c>
      <c r="AM41" s="167">
        <f t="shared" si="6"/>
        <v>2.5607707812816023</v>
      </c>
      <c r="AN41" s="167">
        <f t="shared" si="6"/>
        <v>2.6975151902972501</v>
      </c>
      <c r="AO41" s="167">
        <f t="shared" si="6"/>
        <v>2.6941429264087247</v>
      </c>
      <c r="AP41" s="167">
        <f t="shared" si="6"/>
        <v>2.794453746725277</v>
      </c>
      <c r="AQ41" s="167">
        <f t="shared" si="6"/>
        <v>2.6287110870262667</v>
      </c>
      <c r="AR41" s="168">
        <f t="shared" si="6"/>
        <v>2.6266671692959043</v>
      </c>
      <c r="AS41" s="173">
        <f t="shared" si="6"/>
        <v>2.6222692339648055</v>
      </c>
      <c r="AT41" s="167">
        <f t="shared" si="6"/>
        <v>2.6189790722554771</v>
      </c>
      <c r="AU41" s="174">
        <f t="shared" si="6"/>
        <v>2.7168810391561138</v>
      </c>
      <c r="AV41" s="169">
        <f t="shared" si="6"/>
        <v>2.562769337638287</v>
      </c>
      <c r="AW41" s="167">
        <f t="shared" si="10"/>
        <v>2.5607707812816023</v>
      </c>
      <c r="AX41" s="167">
        <f t="shared" si="10"/>
        <v>2.5564705288982847</v>
      </c>
      <c r="AY41" s="167">
        <f t="shared" si="10"/>
        <v>2.5532535146979622</v>
      </c>
      <c r="AZ41" s="167">
        <f t="shared" si="10"/>
        <v>2.6490052267010693</v>
      </c>
      <c r="BA41" s="167">
        <f t="shared" si="6"/>
        <v>2.5043480805841978</v>
      </c>
      <c r="BB41" s="168">
        <f t="shared" si="7"/>
        <v>2.5023903255651634</v>
      </c>
      <c r="BC41" s="173">
        <f t="shared" si="7"/>
        <v>2.4981779275538192</v>
      </c>
      <c r="BD41" s="167">
        <f t="shared" si="7"/>
        <v>2.4950266931319423</v>
      </c>
      <c r="BE41" s="174">
        <f t="shared" si="7"/>
        <v>2.5888417760311069</v>
      </c>
      <c r="BF41" s="169">
        <f t="shared" si="6"/>
        <v>2.4520319321958381</v>
      </c>
      <c r="BG41" s="167">
        <f t="shared" si="8"/>
        <v>2.4501111708166161</v>
      </c>
      <c r="BH41" s="167">
        <f t="shared" si="8"/>
        <v>2.4459784218438156</v>
      </c>
      <c r="BI41" s="167">
        <f t="shared" si="8"/>
        <v>2.4428868177774739</v>
      </c>
      <c r="BJ41" s="167">
        <f t="shared" si="8"/>
        <v>2.5349441311872787</v>
      </c>
    </row>
    <row r="42" spans="3:62" ht="18" customHeight="1" thickBot="1" x14ac:dyDescent="0.35">
      <c r="C42" s="58"/>
      <c r="D42" s="58"/>
      <c r="E42" s="100"/>
      <c r="F42" s="6"/>
      <c r="G42" s="7"/>
      <c r="H42" s="7"/>
      <c r="P42" s="179"/>
      <c r="Q42" s="150">
        <v>140</v>
      </c>
      <c r="R42" s="167">
        <f t="shared" si="9"/>
        <v>2.8923930290063931</v>
      </c>
      <c r="S42" s="167">
        <f t="shared" si="9"/>
        <v>2.8909128588721251</v>
      </c>
      <c r="T42" s="167">
        <f t="shared" si="9"/>
        <v>2.8877212749984582</v>
      </c>
      <c r="U42" s="167">
        <f t="shared" si="9"/>
        <v>2.8853276431174986</v>
      </c>
      <c r="V42" s="167">
        <f t="shared" si="9"/>
        <v>2.9986132604987525</v>
      </c>
      <c r="W42" s="167">
        <f t="shared" si="6"/>
        <v>2.7437505201139851</v>
      </c>
      <c r="X42" s="168">
        <f t="shared" si="6"/>
        <v>2.7423342146730811</v>
      </c>
      <c r="Y42" s="175">
        <f t="shared" si="6"/>
        <v>2.7392804446948875</v>
      </c>
      <c r="Z42" s="176">
        <f t="shared" si="6"/>
        <v>2.7369902665804839</v>
      </c>
      <c r="AA42" s="177">
        <f t="shared" si="6"/>
        <v>2.8454731351615732</v>
      </c>
      <c r="AB42" s="169">
        <f t="shared" si="6"/>
        <v>2.6268470290130641</v>
      </c>
      <c r="AC42" s="167">
        <f t="shared" si="6"/>
        <v>2.6254831206794149</v>
      </c>
      <c r="AD42" s="167">
        <f t="shared" si="6"/>
        <v>2.622542396978532</v>
      </c>
      <c r="AE42" s="167">
        <f t="shared" si="6"/>
        <v>2.6203370607729823</v>
      </c>
      <c r="AF42" s="167">
        <f t="shared" si="6"/>
        <v>2.7248624307607687</v>
      </c>
      <c r="AG42" s="167">
        <f t="shared" si="6"/>
        <v>2.5312498690816199</v>
      </c>
      <c r="AH42" s="168">
        <f t="shared" si="6"/>
        <v>2.5299300490972194</v>
      </c>
      <c r="AI42" s="175">
        <f t="shared" si="6"/>
        <v>2.5270844334815767</v>
      </c>
      <c r="AJ42" s="176">
        <f t="shared" si="6"/>
        <v>2.524950465625833</v>
      </c>
      <c r="AK42" s="177">
        <f t="shared" si="6"/>
        <v>2.6261362770304055</v>
      </c>
      <c r="AL42" s="169">
        <f t="shared" si="6"/>
        <v>2.4508526131309365</v>
      </c>
      <c r="AM42" s="167">
        <f t="shared" si="6"/>
        <v>2.3202632467373463</v>
      </c>
      <c r="AN42" s="167">
        <f t="shared" si="6"/>
        <v>2.446806670311739</v>
      </c>
      <c r="AO42" s="167">
        <f t="shared" si="6"/>
        <v>2.4447339599997653</v>
      </c>
      <c r="AP42" s="167">
        <f t="shared" si="6"/>
        <v>2.5430468548067267</v>
      </c>
      <c r="AQ42" s="167">
        <f t="shared" si="6"/>
        <v>2.3817929116841996</v>
      </c>
      <c r="AR42" s="168">
        <f t="shared" si="6"/>
        <v>2.3805439639742505</v>
      </c>
      <c r="AS42" s="175">
        <f t="shared" si="6"/>
        <v>2.3778512163667473</v>
      </c>
      <c r="AT42" s="176">
        <f t="shared" si="6"/>
        <v>2.3758319426529306</v>
      </c>
      <c r="AU42" s="177">
        <f t="shared" si="6"/>
        <v>2.4716344687797061</v>
      </c>
      <c r="AV42" s="169">
        <f t="shared" si="6"/>
        <v>2.3214830024180508</v>
      </c>
      <c r="AW42" s="167">
        <f t="shared" si="10"/>
        <v>2.3202632467373463</v>
      </c>
      <c r="AX42" s="167">
        <f t="shared" si="10"/>
        <v>2.3176334592525865</v>
      </c>
      <c r="AY42" s="167">
        <f t="shared" si="10"/>
        <v>2.3156614183474051</v>
      </c>
      <c r="AZ42" s="167">
        <f t="shared" si="10"/>
        <v>2.409242094178988</v>
      </c>
      <c r="BA42" s="167">
        <f t="shared" si="6"/>
        <v>2.2681101132675292</v>
      </c>
      <c r="BB42" s="168">
        <f t="shared" si="7"/>
        <v>2.2669164462393647</v>
      </c>
      <c r="BC42" s="175">
        <f t="shared" si="7"/>
        <v>2.2643429232492056</v>
      </c>
      <c r="BD42" s="176">
        <f t="shared" si="7"/>
        <v>2.2624130899354817</v>
      </c>
      <c r="BE42" s="177">
        <f t="shared" si="7"/>
        <v>2.3540062074668962</v>
      </c>
      <c r="BF42" s="169">
        <f t="shared" si="6"/>
        <v>2.2203584382544785</v>
      </c>
      <c r="BG42" s="167">
        <f t="shared" si="8"/>
        <v>2.2191883009228448</v>
      </c>
      <c r="BH42" s="167">
        <f t="shared" si="8"/>
        <v>2.2166655218440496</v>
      </c>
      <c r="BI42" s="167">
        <f t="shared" si="8"/>
        <v>2.214773753195991</v>
      </c>
      <c r="BJ42" s="167">
        <f t="shared" si="8"/>
        <v>2.3045728533243639</v>
      </c>
    </row>
    <row r="43" spans="3:62" ht="18" hidden="1" customHeight="1" x14ac:dyDescent="0.3">
      <c r="C43" s="101">
        <v>3</v>
      </c>
      <c r="D43" s="84" t="s">
        <v>22</v>
      </c>
      <c r="E43" s="88">
        <f>(((5*($H$11*10000))/($E24*(5/384)))^(1/4))/100</f>
        <v>4.0177557314989967</v>
      </c>
      <c r="F43" s="6"/>
      <c r="G43" s="7"/>
      <c r="H43" s="7"/>
      <c r="P43" s="77" t="s">
        <v>46</v>
      </c>
      <c r="Q43" s="7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</row>
    <row r="44" spans="3:62" ht="18" hidden="1" customHeight="1" x14ac:dyDescent="0.3">
      <c r="C44" s="58"/>
      <c r="D44" s="113" t="s">
        <v>56</v>
      </c>
      <c r="E44" s="60"/>
      <c r="F44" s="6"/>
      <c r="G44" s="7"/>
      <c r="H44" s="7"/>
      <c r="P44" s="180" t="s">
        <v>36</v>
      </c>
      <c r="Q44" s="61">
        <v>45</v>
      </c>
      <c r="R44" s="109">
        <f t="shared" ref="R44:AK48" si="11">(((5*($H$11*10000))/(((((VLOOKUP(R$31,$I$5:$J$15,2))*$Q44)*(R$30+0.035)/2)+((($E$9*(1-0.148))+($E$15/$E$6))*((R$30+0.035)/COS(R$31*PI()/180))/2)+$E$14)*(5/384)))^(1/4))/100</f>
        <v>4.3357517631059856</v>
      </c>
      <c r="S44" s="109">
        <f t="shared" si="11"/>
        <v>4.3314113074190921</v>
      </c>
      <c r="T44" s="109">
        <f t="shared" si="11"/>
        <v>4.3220882713284281</v>
      </c>
      <c r="U44" s="109"/>
      <c r="V44" s="109">
        <f t="shared" si="11"/>
        <v>4.4215405741566061</v>
      </c>
      <c r="W44" s="109">
        <f t="shared" si="11"/>
        <v>4.1569988111502338</v>
      </c>
      <c r="X44" s="109">
        <f t="shared" si="11"/>
        <v>4.1526188607716525</v>
      </c>
      <c r="Y44" s="109">
        <f t="shared" si="11"/>
        <v>4.1432148751101412</v>
      </c>
      <c r="Z44" s="109"/>
      <c r="AA44" s="109">
        <f t="shared" si="11"/>
        <v>4.2438102673979134</v>
      </c>
      <c r="AB44" s="109">
        <f t="shared" si="11"/>
        <v>4.0099168335191608</v>
      </c>
      <c r="AC44" s="109">
        <f t="shared" si="11"/>
        <v>4.0055377276125341</v>
      </c>
      <c r="AD44" s="109">
        <f t="shared" ref="AD44:AW48" si="12">(((5*($H$11*10000))/(((((VLOOKUP(AD$31,$I$5:$J$15,2))*$Q44)*(AD$30+0.035)/2)+((($E$9*(1-0.148))+($E$15/$E$6))*((AD$30+0.035)/COS(AD$31*PI()/180))/2)+$E$14)*(5/384)))^(1/4))/100</f>
        <v>3.9961383925689433</v>
      </c>
      <c r="AE44" s="109"/>
      <c r="AF44" s="109">
        <f t="shared" si="12"/>
        <v>4.0968895747841989</v>
      </c>
      <c r="AG44" s="109">
        <f t="shared" si="12"/>
        <v>3.885650825272037</v>
      </c>
      <c r="AH44" s="109">
        <f t="shared" si="12"/>
        <v>3.8812934366387624</v>
      </c>
      <c r="AI44" s="109">
        <f t="shared" si="12"/>
        <v>3.8719428695275826</v>
      </c>
      <c r="AJ44" s="109"/>
      <c r="AK44" s="109">
        <f t="shared" si="12"/>
        <v>3.9723280252483408</v>
      </c>
      <c r="AL44" s="109">
        <f t="shared" si="12"/>
        <v>3.7785290661511</v>
      </c>
      <c r="AM44" s="109">
        <f t="shared" si="12"/>
        <v>3.5972552081229447</v>
      </c>
      <c r="AN44" s="109">
        <f t="shared" si="12"/>
        <v>3.7649258102099274</v>
      </c>
      <c r="AO44" s="109"/>
      <c r="AP44" s="109">
        <f t="shared" si="12"/>
        <v>3.864661474190612</v>
      </c>
      <c r="AQ44" s="109">
        <f t="shared" ref="AQ44:BJ48" si="13">(((5*($H$11*10000))/(((((VLOOKUP(AQ$31,$I$5:$J$15,2))*$Q44)*(AQ$30+0.035)/2)+((($E$9*(1-0.148))+($E$15/$E$6))*((AQ$30+0.035)/COS(AQ$31*PI()/180))/2)+$E$14)*(5/384)))^(1/4))/100</f>
        <v>3.6847148755085231</v>
      </c>
      <c r="AR44" s="109">
        <f t="shared" si="13"/>
        <v>3.6804287067776698</v>
      </c>
      <c r="AS44" s="109">
        <f t="shared" si="13"/>
        <v>3.6712339901949798</v>
      </c>
      <c r="AT44" s="109"/>
      <c r="AU44" s="109">
        <f t="shared" si="13"/>
        <v>3.7701666517238261</v>
      </c>
      <c r="AV44" s="109">
        <f t="shared" si="13"/>
        <v>3.6015001565139699</v>
      </c>
      <c r="AW44" s="109">
        <f t="shared" si="13"/>
        <v>3.5972552081229447</v>
      </c>
      <c r="AX44" s="109">
        <f t="shared" si="13"/>
        <v>3.58815002039533</v>
      </c>
      <c r="AY44" s="109"/>
      <c r="AZ44" s="109">
        <f t="shared" si="13"/>
        <v>3.6862002913739063</v>
      </c>
      <c r="BA44" s="109">
        <f t="shared" si="13"/>
        <v>3.526907130749406</v>
      </c>
      <c r="BB44" s="109">
        <f t="shared" si="13"/>
        <v>3.5227044208994358</v>
      </c>
      <c r="BC44" s="109">
        <f t="shared" ref="BC44:BJ47" si="14">(((5*($H$11*10000))/(((((VLOOKUP(BC$31,$I$5:$J$15,2))*$Q44)*(BC$30+0.035)/2)+((($E$9*(1-0.148))+($E$15/$E$6))*((BC$30+0.035)/COS(BC$31*PI()/180))/2)+$E$14)*(5/384)))^(1/4))/100</f>
        <v>3.5136907487238576</v>
      </c>
      <c r="BD44" s="109"/>
      <c r="BE44" s="109">
        <f t="shared" si="14"/>
        <v>3.6108228745154025</v>
      </c>
      <c r="BF44" s="109">
        <f t="shared" si="14"/>
        <v>3.4594504331065421</v>
      </c>
      <c r="BG44" s="109">
        <f t="shared" si="14"/>
        <v>3.45528996204269</v>
      </c>
      <c r="BH44" s="109">
        <f t="shared" si="14"/>
        <v>3.4463676525074289</v>
      </c>
      <c r="BI44" s="109"/>
      <c r="BJ44" s="109">
        <f t="shared" si="14"/>
        <v>3.5425720838397701</v>
      </c>
    </row>
    <row r="45" spans="3:62" ht="18" hidden="1" customHeight="1" x14ac:dyDescent="0.3">
      <c r="C45" s="58"/>
      <c r="D45" s="59"/>
      <c r="E45" s="60"/>
      <c r="F45" s="6"/>
      <c r="G45" s="7"/>
      <c r="H45" s="7"/>
      <c r="P45" s="181"/>
      <c r="Q45" s="62">
        <v>55</v>
      </c>
      <c r="R45" s="110">
        <f t="shared" si="11"/>
        <v>4.1984006597497361</v>
      </c>
      <c r="S45" s="110">
        <f t="shared" si="11"/>
        <v>4.194704387898005</v>
      </c>
      <c r="T45" s="110">
        <f t="shared" si="11"/>
        <v>4.1867574847861784</v>
      </c>
      <c r="U45" s="110"/>
      <c r="V45" s="110">
        <f t="shared" si="11"/>
        <v>4.2943355874758069</v>
      </c>
      <c r="W45" s="110">
        <f t="shared" si="11"/>
        <v>4.018936768718361</v>
      </c>
      <c r="X45" s="110">
        <f t="shared" si="11"/>
        <v>4.0152361869430848</v>
      </c>
      <c r="Y45" s="110">
        <f t="shared" si="11"/>
        <v>4.0072825435356174</v>
      </c>
      <c r="Z45" s="110"/>
      <c r="AA45" s="110">
        <f t="shared" si="11"/>
        <v>4.1152522386594415</v>
      </c>
      <c r="AB45" s="110">
        <f t="shared" si="11"/>
        <v>3.8722722956210185</v>
      </c>
      <c r="AC45" s="110">
        <f t="shared" si="11"/>
        <v>3.8685936110949566</v>
      </c>
      <c r="AD45" s="110">
        <f t="shared" si="12"/>
        <v>3.8606888471704455</v>
      </c>
      <c r="AE45" s="110"/>
      <c r="AF45" s="110">
        <f t="shared" si="12"/>
        <v>3.9682122034260709</v>
      </c>
      <c r="AG45" s="110">
        <f t="shared" si="12"/>
        <v>3.7489839903882438</v>
      </c>
      <c r="AH45" s="110">
        <f t="shared" si="12"/>
        <v>3.7453394925404648</v>
      </c>
      <c r="AI45" s="110">
        <f t="shared" si="12"/>
        <v>3.7375095504800324</v>
      </c>
      <c r="AJ45" s="110"/>
      <c r="AK45" s="110">
        <f t="shared" si="12"/>
        <v>3.8441787155257856</v>
      </c>
      <c r="AL45" s="110">
        <f t="shared" si="12"/>
        <v>3.6431190824963924</v>
      </c>
      <c r="AM45" s="110">
        <f t="shared" si="12"/>
        <v>3.4653962492097667</v>
      </c>
      <c r="AN45" s="110">
        <f t="shared" si="12"/>
        <v>3.6317709258986763</v>
      </c>
      <c r="AO45" s="110"/>
      <c r="AP45" s="110">
        <f t="shared" si="12"/>
        <v>3.7373886948142485</v>
      </c>
      <c r="AQ45" s="110">
        <f t="shared" si="13"/>
        <v>3.550693042468446</v>
      </c>
      <c r="AR45" s="110">
        <f t="shared" si="13"/>
        <v>3.5471302602103418</v>
      </c>
      <c r="AS45" s="110">
        <f t="shared" si="13"/>
        <v>3.5394777590520601</v>
      </c>
      <c r="AT45" s="110"/>
      <c r="AU45" s="110">
        <f t="shared" si="13"/>
        <v>3.6439565790544077</v>
      </c>
      <c r="AV45" s="110">
        <f t="shared" si="13"/>
        <v>3.468916736119815</v>
      </c>
      <c r="AW45" s="110">
        <f t="shared" si="13"/>
        <v>3.4653962492097667</v>
      </c>
      <c r="AX45" s="110">
        <f t="shared" si="13"/>
        <v>3.4578352751193693</v>
      </c>
      <c r="AY45" s="110"/>
      <c r="AZ45" s="110">
        <f t="shared" si="13"/>
        <v>3.5611469582973818</v>
      </c>
      <c r="BA45" s="110">
        <f t="shared" si="13"/>
        <v>3.3957668913984262</v>
      </c>
      <c r="BB45" s="110">
        <f t="shared" si="13"/>
        <v>3.3922880836530949</v>
      </c>
      <c r="BC45" s="110">
        <f t="shared" si="14"/>
        <v>3.3848171869282511</v>
      </c>
      <c r="BD45" s="110"/>
      <c r="BE45" s="110">
        <f t="shared" si="14"/>
        <v>3.4869663562324287</v>
      </c>
      <c r="BF45" s="110">
        <f t="shared" si="14"/>
        <v>3.3297324247739555</v>
      </c>
      <c r="BG45" s="110">
        <f t="shared" si="14"/>
        <v>3.3262941660365999</v>
      </c>
      <c r="BH45" s="110">
        <f t="shared" si="14"/>
        <v>3.3189108221978727</v>
      </c>
      <c r="BI45" s="110"/>
      <c r="BJ45" s="110">
        <f t="shared" si="14"/>
        <v>3.4199202554270052</v>
      </c>
    </row>
    <row r="46" spans="3:62" ht="18" hidden="1" customHeight="1" x14ac:dyDescent="0.3">
      <c r="C46" s="58"/>
      <c r="D46" s="59"/>
      <c r="E46" s="60"/>
      <c r="F46" s="6"/>
      <c r="G46" s="7"/>
      <c r="H46" s="7"/>
      <c r="P46" s="181"/>
      <c r="Q46" s="62">
        <v>65</v>
      </c>
      <c r="R46" s="110">
        <f t="shared" si="11"/>
        <v>4.0803736192386291</v>
      </c>
      <c r="S46" s="110">
        <f t="shared" si="11"/>
        <v>4.0771677402958399</v>
      </c>
      <c r="T46" s="110">
        <f t="shared" si="11"/>
        <v>4.0702700338701634</v>
      </c>
      <c r="U46" s="110"/>
      <c r="V46" s="110">
        <f t="shared" si="11"/>
        <v>4.1835511691677008</v>
      </c>
      <c r="W46" s="110">
        <f t="shared" si="11"/>
        <v>3.901130065833267</v>
      </c>
      <c r="X46" s="110">
        <f t="shared" si="11"/>
        <v>3.8979401562540938</v>
      </c>
      <c r="Y46" s="110">
        <f t="shared" si="11"/>
        <v>3.8910785372923846</v>
      </c>
      <c r="Z46" s="110"/>
      <c r="AA46" s="110">
        <f t="shared" si="11"/>
        <v>4.0040744807532755</v>
      </c>
      <c r="AB46" s="110">
        <f t="shared" si="11"/>
        <v>3.7554185298616964</v>
      </c>
      <c r="AC46" s="110">
        <f t="shared" si="11"/>
        <v>3.7522615361532821</v>
      </c>
      <c r="AD46" s="110">
        <f t="shared" si="12"/>
        <v>3.7454719469792184</v>
      </c>
      <c r="AE46" s="110"/>
      <c r="AF46" s="110">
        <f t="shared" si="12"/>
        <v>3.8575011982990417</v>
      </c>
      <c r="AG46" s="110">
        <f t="shared" si="12"/>
        <v>3.6334071842331257</v>
      </c>
      <c r="AH46" s="110">
        <f t="shared" si="12"/>
        <v>3.630289986970058</v>
      </c>
      <c r="AI46" s="110">
        <f t="shared" si="12"/>
        <v>3.6235868969288298</v>
      </c>
      <c r="AJ46" s="110"/>
      <c r="AK46" s="110">
        <f t="shared" si="12"/>
        <v>3.7343525976281273</v>
      </c>
      <c r="AL46" s="110">
        <f t="shared" si="12"/>
        <v>3.5289511348602787</v>
      </c>
      <c r="AM46" s="110">
        <f t="shared" si="12"/>
        <v>3.3546352489367326</v>
      </c>
      <c r="AN46" s="110">
        <f t="shared" si="12"/>
        <v>3.519264116134313</v>
      </c>
      <c r="AO46" s="110"/>
      <c r="AP46" s="110">
        <f t="shared" si="12"/>
        <v>3.6286492577997875</v>
      </c>
      <c r="AQ46" s="110">
        <f t="shared" si="13"/>
        <v>3.4379703830446044</v>
      </c>
      <c r="AR46" s="110">
        <f t="shared" si="13"/>
        <v>3.4349374272529922</v>
      </c>
      <c r="AS46" s="110">
        <f t="shared" si="13"/>
        <v>3.4284167310420357</v>
      </c>
      <c r="AT46" s="110"/>
      <c r="AU46" s="110">
        <f t="shared" si="13"/>
        <v>3.5363930715657204</v>
      </c>
      <c r="AV46" s="110">
        <f t="shared" si="13"/>
        <v>3.3576270330623879</v>
      </c>
      <c r="AW46" s="110">
        <f t="shared" si="13"/>
        <v>3.3546352489367326</v>
      </c>
      <c r="AX46" s="110">
        <f t="shared" si="13"/>
        <v>3.3482035171216222</v>
      </c>
      <c r="AY46" s="110"/>
      <c r="AZ46" s="110">
        <f t="shared" si="13"/>
        <v>3.4547877434306407</v>
      </c>
      <c r="BA46" s="110">
        <f t="shared" si="13"/>
        <v>3.2858729473903945</v>
      </c>
      <c r="BB46" s="110">
        <f t="shared" si="13"/>
        <v>3.2829208413879396</v>
      </c>
      <c r="BC46" s="110">
        <f t="shared" si="14"/>
        <v>3.2765747779005978</v>
      </c>
      <c r="BD46" s="110"/>
      <c r="BE46" s="110">
        <f t="shared" si="14"/>
        <v>3.3818061781142927</v>
      </c>
      <c r="BF46" s="110">
        <f t="shared" si="14"/>
        <v>3.2211849068025291</v>
      </c>
      <c r="BG46" s="110">
        <f t="shared" si="14"/>
        <v>3.2182707746577739</v>
      </c>
      <c r="BH46" s="110">
        <f t="shared" si="14"/>
        <v>3.2120066505515239</v>
      </c>
      <c r="BI46" s="110"/>
      <c r="BJ46" s="110">
        <f t="shared" si="14"/>
        <v>3.3159352813402037</v>
      </c>
    </row>
    <row r="47" spans="3:62" ht="20.100000000000001" hidden="1" customHeight="1" x14ac:dyDescent="0.3">
      <c r="C47" s="58"/>
      <c r="D47" s="59"/>
      <c r="E47" s="60"/>
      <c r="F47" s="6"/>
      <c r="G47" s="7"/>
      <c r="H47" s="7"/>
      <c r="P47" s="181"/>
      <c r="Q47" s="62">
        <v>90</v>
      </c>
      <c r="R47" s="110">
        <f t="shared" si="11"/>
        <v>3.8440818297799035</v>
      </c>
      <c r="S47" s="110">
        <f t="shared" si="11"/>
        <v>3.8417017496418593</v>
      </c>
      <c r="T47" s="110">
        <f t="shared" si="11"/>
        <v>3.8365740971479938</v>
      </c>
      <c r="U47" s="110"/>
      <c r="V47" s="110">
        <f t="shared" si="11"/>
        <v>3.9580112473025455</v>
      </c>
      <c r="W47" s="110">
        <f t="shared" si="11"/>
        <v>3.6672992698607891</v>
      </c>
      <c r="X47" s="110">
        <f t="shared" si="11"/>
        <v>3.6649563774025875</v>
      </c>
      <c r="Y47" s="110">
        <f t="shared" si="11"/>
        <v>3.6599096256481518</v>
      </c>
      <c r="Z47" s="110"/>
      <c r="AA47" s="110">
        <f t="shared" si="11"/>
        <v>3.7797278039907649</v>
      </c>
      <c r="AB47" s="110">
        <f t="shared" si="11"/>
        <v>3.5249021105595664</v>
      </c>
      <c r="AC47" s="110">
        <f t="shared" si="11"/>
        <v>3.5226010847498013</v>
      </c>
      <c r="AD47" s="110">
        <f t="shared" si="12"/>
        <v>3.5176450604776677</v>
      </c>
      <c r="AE47" s="110"/>
      <c r="AF47" s="110">
        <f t="shared" si="12"/>
        <v>3.6355164376040885</v>
      </c>
      <c r="AG47" s="110">
        <f t="shared" si="12"/>
        <v>3.4064609717421854</v>
      </c>
      <c r="AH47" s="110">
        <f t="shared" si="12"/>
        <v>3.404201937956381</v>
      </c>
      <c r="AI47" s="110">
        <f t="shared" si="12"/>
        <v>3.3993367548406406</v>
      </c>
      <c r="AJ47" s="110"/>
      <c r="AK47" s="110">
        <f t="shared" si="12"/>
        <v>3.5151995946729317</v>
      </c>
      <c r="AL47" s="110">
        <f t="shared" si="12"/>
        <v>3.3055764189844483</v>
      </c>
      <c r="AM47" s="110">
        <f t="shared" si="12"/>
        <v>3.1388767747981592</v>
      </c>
      <c r="AN47" s="110">
        <f t="shared" si="12"/>
        <v>3.2985798885491722</v>
      </c>
      <c r="AO47" s="110"/>
      <c r="AP47" s="110">
        <f t="shared" si="12"/>
        <v>3.4124796001620501</v>
      </c>
      <c r="AQ47" s="110">
        <f t="shared" si="13"/>
        <v>3.2180577721442525</v>
      </c>
      <c r="AR47" s="110">
        <f t="shared" si="13"/>
        <v>3.215877317605182</v>
      </c>
      <c r="AS47" s="110">
        <f t="shared" si="13"/>
        <v>3.211181899961487</v>
      </c>
      <c r="AT47" s="110"/>
      <c r="AU47" s="110">
        <f t="shared" si="13"/>
        <v>3.3232063649616013</v>
      </c>
      <c r="AV47" s="110">
        <f t="shared" si="13"/>
        <v>3.1410213873615795</v>
      </c>
      <c r="AW47" s="110">
        <f t="shared" si="13"/>
        <v>3.1388767747981592</v>
      </c>
      <c r="AX47" s="110">
        <f t="shared" si="13"/>
        <v>3.1342587290645323</v>
      </c>
      <c r="AY47" s="110"/>
      <c r="AZ47" s="110">
        <f t="shared" si="13"/>
        <v>3.2445101582446809</v>
      </c>
      <c r="BA47" s="110">
        <f t="shared" si="13"/>
        <v>3.0724040212623511</v>
      </c>
      <c r="BB47" s="110">
        <f t="shared" si="13"/>
        <v>3.0702929667368686</v>
      </c>
      <c r="BC47" s="110">
        <f t="shared" si="14"/>
        <v>3.0657473371896895</v>
      </c>
      <c r="BD47" s="110"/>
      <c r="BE47" s="110">
        <f t="shared" si="14"/>
        <v>3.174329623801504</v>
      </c>
      <c r="BF47" s="110">
        <f t="shared" si="14"/>
        <v>3.0106820648308972</v>
      </c>
      <c r="BG47" s="110">
        <f t="shared" si="14"/>
        <v>3.0086024256846873</v>
      </c>
      <c r="BH47" s="110">
        <f t="shared" si="14"/>
        <v>3.0041245700780883</v>
      </c>
      <c r="BI47" s="110"/>
      <c r="BJ47" s="110">
        <f t="shared" si="14"/>
        <v>3.1111376471405401</v>
      </c>
    </row>
    <row r="48" spans="3:62" ht="18" hidden="1" customHeight="1" x14ac:dyDescent="0.25">
      <c r="C48" s="86"/>
      <c r="D48" s="86"/>
      <c r="E48" s="100"/>
      <c r="F48" s="8"/>
      <c r="G48" s="7"/>
      <c r="H48" s="7"/>
      <c r="P48" s="182"/>
      <c r="Q48" s="108">
        <v>140</v>
      </c>
      <c r="R48" s="111">
        <f t="shared" si="11"/>
        <v>3.5186181075984178</v>
      </c>
      <c r="S48" s="111">
        <f t="shared" si="11"/>
        <v>3.5170881146995039</v>
      </c>
      <c r="T48" s="111">
        <f t="shared" si="11"/>
        <v>3.513787099886565</v>
      </c>
      <c r="U48" s="111"/>
      <c r="V48" s="111">
        <f t="shared" si="11"/>
        <v>3.6402190801323115</v>
      </c>
      <c r="W48" s="111">
        <f t="shared" si="11"/>
        <v>3.3488770620801098</v>
      </c>
      <c r="X48" s="111">
        <f t="shared" si="11"/>
        <v>3.3473886339746111</v>
      </c>
      <c r="Y48" s="111">
        <f t="shared" si="11"/>
        <v>3.3441775405781202</v>
      </c>
      <c r="Z48" s="111"/>
      <c r="AA48" s="111">
        <f t="shared" si="11"/>
        <v>3.4674124896165113</v>
      </c>
      <c r="AB48" s="111">
        <f t="shared" si="11"/>
        <v>3.2135116888084734</v>
      </c>
      <c r="AC48" s="111">
        <f t="shared" si="11"/>
        <v>3.212061900102356</v>
      </c>
      <c r="AD48" s="111">
        <f t="shared" si="11"/>
        <v>3.208934331508583</v>
      </c>
      <c r="AE48" s="111"/>
      <c r="AF48" s="111">
        <f t="shared" si="11"/>
        <v>3.3291318556062661</v>
      </c>
      <c r="AG48" s="111">
        <f t="shared" si="11"/>
        <v>3.1017251190287372</v>
      </c>
      <c r="AH48" s="111">
        <f t="shared" si="11"/>
        <v>3.1003104749184298</v>
      </c>
      <c r="AI48" s="111">
        <f t="shared" si="11"/>
        <v>3.0972588409285851</v>
      </c>
      <c r="AJ48" s="111"/>
      <c r="AK48" s="111">
        <f t="shared" si="11"/>
        <v>3.2146591102880877</v>
      </c>
      <c r="AL48" s="111">
        <f t="shared" si="12"/>
        <v>3.0070227263229605</v>
      </c>
      <c r="AM48" s="111">
        <f t="shared" si="12"/>
        <v>2.852119384797033</v>
      </c>
      <c r="AN48" s="111">
        <f t="shared" si="12"/>
        <v>3.0026570257175065</v>
      </c>
      <c r="AO48" s="111"/>
      <c r="AP48" s="111">
        <f t="shared" si="12"/>
        <v>3.117503342852507</v>
      </c>
      <c r="AQ48" s="111">
        <f t="shared" si="12"/>
        <v>2.9252137150578505</v>
      </c>
      <c r="AR48" s="111">
        <f t="shared" si="12"/>
        <v>2.923859775789142</v>
      </c>
      <c r="AS48" s="111">
        <f t="shared" si="12"/>
        <v>2.9209392486310355</v>
      </c>
      <c r="AT48" s="111"/>
      <c r="AU48" s="111">
        <f t="shared" si="12"/>
        <v>3.0334552010632643</v>
      </c>
      <c r="AV48" s="111">
        <f t="shared" si="12"/>
        <v>2.8534470231777154</v>
      </c>
      <c r="AW48" s="111">
        <f t="shared" si="12"/>
        <v>2.852119384797033</v>
      </c>
      <c r="AX48" s="111">
        <f t="shared" si="13"/>
        <v>2.8492556449553206</v>
      </c>
      <c r="AY48" s="111"/>
      <c r="AZ48" s="111">
        <f t="shared" si="13"/>
        <v>2.9596399643440492</v>
      </c>
      <c r="BA48" s="111">
        <f t="shared" si="13"/>
        <v>2.7897011536305349</v>
      </c>
      <c r="BB48" s="111">
        <f t="shared" si="13"/>
        <v>2.7883975813662274</v>
      </c>
      <c r="BC48" s="111">
        <f t="shared" si="13"/>
        <v>2.7855857970301998</v>
      </c>
      <c r="BD48" s="111"/>
      <c r="BE48" s="111">
        <f t="shared" si="13"/>
        <v>2.8940131185613391</v>
      </c>
      <c r="BF48" s="111">
        <f t="shared" si="13"/>
        <v>2.732494345150386</v>
      </c>
      <c r="BG48" s="111">
        <f t="shared" si="13"/>
        <v>2.7312128974735703</v>
      </c>
      <c r="BH48" s="111">
        <f t="shared" si="13"/>
        <v>2.7284488722675833</v>
      </c>
      <c r="BI48" s="111"/>
      <c r="BJ48" s="111">
        <f t="shared" si="13"/>
        <v>2.8350722923276925</v>
      </c>
    </row>
    <row r="49" spans="3:62" ht="18" customHeight="1" thickTop="1" thickBot="1" x14ac:dyDescent="0.35">
      <c r="C49" s="102">
        <v>4</v>
      </c>
      <c r="D49" s="161" t="s">
        <v>57</v>
      </c>
      <c r="E49" s="163">
        <f>0.99*((((5*($H$11*10000))/($E26*(5/384)))^(1/4))/100)</f>
        <v>3.9633288134830633</v>
      </c>
      <c r="P49" s="77" t="s">
        <v>66</v>
      </c>
      <c r="Q49" s="76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</row>
    <row r="50" spans="3:62" ht="18" customHeight="1" thickTop="1" x14ac:dyDescent="0.25">
      <c r="D50" s="59"/>
      <c r="E50" s="57"/>
      <c r="P50" s="178" t="s">
        <v>36</v>
      </c>
      <c r="Q50" s="148">
        <v>45</v>
      </c>
      <c r="R50" s="167">
        <f>0.99*((((5*($H$11*10000))/(((((VLOOKUP(R$31,$I$5:$J$15,2))*$Q50)*(R$30+0.035)/2)+((($E$9*(1-0.148))+($E$16/$E$6))*((R$30+0.035)/COS(R$31*PI()/180))/2)+$E$14)*(5/384)))^(1/4))/100)</f>
        <v>4.2783997566250473</v>
      </c>
      <c r="S50" s="167">
        <f t="shared" ref="S50:V50" si="15">0.99*((((5*($H$11*10000))/(((((VLOOKUP(S$31,$I$5:$J$15,2))*$Q50)*(S$30+0.035)/2)+((($E$9*(1-0.148))+($E$16/$E$6))*((S$30+0.035)/COS(S$31*PI()/180))/2)+$E$14)*(5/384)))^(1/4))/100)</f>
        <v>4.2737394382850749</v>
      </c>
      <c r="T50" s="167">
        <f t="shared" si="15"/>
        <v>4.2637362873499987</v>
      </c>
      <c r="U50" s="167">
        <f t="shared" si="15"/>
        <v>4.2562745137220217</v>
      </c>
      <c r="V50" s="167">
        <f t="shared" si="15"/>
        <v>4.3586023004375161</v>
      </c>
      <c r="W50" s="167">
        <f t="shared" ref="W50:BF57" si="16">0.99*((((5*($H$11*10000))/(((((VLOOKUP(W$31,$I$5:$J$15,2))*$Q50)*(W$30+0.035)/2)+((($E$9*(1-0.148))+($E$16/$E$6))*((W$30+0.035)/COS(W$31*PI()/180))/2)+$E$14)*(5/384)))^(1/4))/100)</f>
        <v>4.1013111731272165</v>
      </c>
      <c r="X50" s="168">
        <f t="shared" ref="X50:AA57" si="17">0.99*((((5*($H$11*10000))/(((((VLOOKUP(X$31,$I$5:$J$15,2))*$Q50)*(X$30+0.035)/2)+((($E$9*(1-0.148))+($E$16/$E$6))*((X$30+0.035)/COS(X$31*PI()/180))/2)+$E$14)*(5/384)))^(1/4))/100)</f>
        <v>4.0966125066877632</v>
      </c>
      <c r="Y50" s="170">
        <f t="shared" si="17"/>
        <v>4.0865315065758772</v>
      </c>
      <c r="Z50" s="171">
        <f t="shared" si="17"/>
        <v>4.0790156036432252</v>
      </c>
      <c r="AA50" s="172">
        <f t="shared" si="17"/>
        <v>4.1823861672056752</v>
      </c>
      <c r="AB50" s="169">
        <f t="shared" si="16"/>
        <v>3.9557057902121393</v>
      </c>
      <c r="AC50" s="167">
        <f t="shared" ref="AC50:AF57" si="18">0.99*((((5*($H$11*10000))/(((((VLOOKUP(AC$31,$I$5:$J$15,2))*$Q50)*(AC$30+0.035)/2)+((($E$9*(1-0.148))+($E$16/$E$6))*((AC$30+0.035)/COS(AC$31*PI()/180))/2)+$E$14)*(5/384)))^(1/4))/100)</f>
        <v>3.951010992824219</v>
      </c>
      <c r="AD50" s="167">
        <f t="shared" si="18"/>
        <v>3.9409415494213382</v>
      </c>
      <c r="AE50" s="167">
        <f t="shared" si="18"/>
        <v>3.9334371351543389</v>
      </c>
      <c r="AF50" s="167">
        <f t="shared" si="18"/>
        <v>4.0368699749801298</v>
      </c>
      <c r="AG50" s="167">
        <f t="shared" si="16"/>
        <v>3.8327547443865995</v>
      </c>
      <c r="AH50" s="168">
        <f t="shared" ref="AH50:AK57" si="19">0.99*((((5*($H$11*10000))/(((((VLOOKUP(AH$31,$I$5:$J$15,2))*$Q50)*(AH$30+0.035)/2)+((($E$9*(1-0.148))+($E$16/$E$6))*((AH$30+0.035)/COS(AH$31*PI()/180))/2)+$E$14)*(5/384)))^(1/4))/100)</f>
        <v>3.8280854780676989</v>
      </c>
      <c r="AI50" s="170">
        <f t="shared" si="19"/>
        <v>3.818073261730262</v>
      </c>
      <c r="AJ50" s="171">
        <f t="shared" si="19"/>
        <v>3.8106136727243745</v>
      </c>
      <c r="AK50" s="172">
        <f t="shared" si="19"/>
        <v>3.9135962965187705</v>
      </c>
      <c r="AL50" s="169">
        <f t="shared" si="16"/>
        <v>3.7268115226282652</v>
      </c>
      <c r="AM50" s="167">
        <f t="shared" ref="AM50:AP57" si="20">0.99*((((5*($H$11*10000))/(((((VLOOKUP(AM$31,$I$5:$J$15,2))*$Q50)*(AM$30+0.035)/2)+((($E$9*(1-0.148))+($E$16/$E$6))*((AM$30+0.035)/COS(AM$31*PI()/180))/2)+$E$14)*(5/384)))^(1/4))/100)</f>
        <v>3.5472677608862653</v>
      </c>
      <c r="AN50" s="167">
        <f t="shared" si="20"/>
        <v>3.7122478256717888</v>
      </c>
      <c r="AO50" s="167">
        <f t="shared" si="20"/>
        <v>3.7048502387143771</v>
      </c>
      <c r="AP50" s="167">
        <f t="shared" si="20"/>
        <v>3.8071082183634264</v>
      </c>
      <c r="AQ50" s="167">
        <f t="shared" si="16"/>
        <v>3.6340608738526807</v>
      </c>
      <c r="AR50" s="168">
        <f t="shared" ref="AR50:AU57" si="21">0.99*((((5*($H$11*10000))/(((((VLOOKUP(AR$31,$I$5:$J$15,2))*$Q50)*(AR$30+0.035)/2)+((($E$9*(1-0.148))+($E$16/$E$6))*((AR$30+0.035)/COS(AR$31*PI()/180))/2)+$E$14)*(5/384)))^(1/4))/100)</f>
        <v>3.6294710746029226</v>
      </c>
      <c r="AS50" s="170">
        <f t="shared" si="21"/>
        <v>3.6196327112121245</v>
      </c>
      <c r="AT50" s="171">
        <f t="shared" si="21"/>
        <v>3.6123056933561961</v>
      </c>
      <c r="AU50" s="172">
        <f t="shared" si="21"/>
        <v>3.7136935396449151</v>
      </c>
      <c r="AV50" s="169">
        <f t="shared" si="16"/>
        <v>3.5518122697691079</v>
      </c>
      <c r="AW50" s="167">
        <f t="shared" ref="AW50:AZ57" si="22">0.99*((((5*($H$11*10000))/(((((VLOOKUP(AW$31,$I$5:$J$15,2))*$Q50)*(AW$30+0.035)/2)+((($E$9*(1-0.148))+($E$16/$E$6))*((AW$30+0.035)/COS(AW$31*PI()/180))/2)+$E$14)*(5/384)))^(1/4))/100)</f>
        <v>3.5472677608862653</v>
      </c>
      <c r="AX50" s="167">
        <f t="shared" si="22"/>
        <v>3.537527738710712</v>
      </c>
      <c r="AY50" s="167">
        <f t="shared" si="22"/>
        <v>3.530275068935242</v>
      </c>
      <c r="AZ50" s="167">
        <f t="shared" si="22"/>
        <v>3.6307203115985938</v>
      </c>
      <c r="BA50" s="167">
        <f t="shared" si="16"/>
        <v>3.4781022093167735</v>
      </c>
      <c r="BB50" s="168">
        <f t="shared" ref="BB50:BE56" si="23">0.99*((((5*($H$11*10000))/(((((VLOOKUP(BB$31,$I$5:$J$15,2))*$Q50)*(BB$30+0.035)/2)+((($E$9*(1-0.148))+($E$16/$E$6))*((BB$30+0.035)/COS(BB$31*PI()/180))/2)+$E$14)*(5/384)))^(1/4))/100)</f>
        <v>3.4736038749206251</v>
      </c>
      <c r="BC50" s="170">
        <f t="shared" si="23"/>
        <v>3.4639638624631601</v>
      </c>
      <c r="BD50" s="171">
        <f t="shared" si="23"/>
        <v>3.4567865834186602</v>
      </c>
      <c r="BE50" s="172">
        <f t="shared" si="23"/>
        <v>3.5562593847215611</v>
      </c>
      <c r="BF50" s="169">
        <f t="shared" si="16"/>
        <v>3.4114569494088425</v>
      </c>
      <c r="BG50" s="167">
        <f t="shared" ref="BG50:BJ56" si="24">0.99*((((5*($H$11*10000))/(((((VLOOKUP(BG$31,$I$5:$J$15,2))*$Q50)*(BG$30+0.035)/2)+((($E$9*(1-0.148))+($E$16/$E$6))*((BG$30+0.035)/COS(BG$31*PI()/180))/2)+$E$14)*(5/384)))^(1/4))/100)</f>
        <v>3.4070046296450118</v>
      </c>
      <c r="BH50" s="167">
        <f t="shared" si="24"/>
        <v>3.3974641084395909</v>
      </c>
      <c r="BI50" s="167">
        <f t="shared" si="24"/>
        <v>3.3903616789821776</v>
      </c>
      <c r="BJ50" s="167">
        <f t="shared" si="24"/>
        <v>3.488857551180828</v>
      </c>
    </row>
    <row r="51" spans="3:62" ht="18" customHeight="1" x14ac:dyDescent="0.25">
      <c r="D51" s="59"/>
      <c r="E51" s="57"/>
      <c r="P51" s="178"/>
      <c r="Q51" s="148">
        <v>55</v>
      </c>
      <c r="R51" s="167">
        <f t="shared" ref="R51:AK58" si="25">0.99*((((5*($H$11*10000))/(((((VLOOKUP(R$31,$I$5:$J$15,2))*$Q51)*(R$30+0.035)/2)+((($E$9*(1-0.148))+($E$16/$E$6))*((R$30+0.035)/COS(R$31*PI()/180))/2)+$E$14)*(5/384)))^(1/4))/100)</f>
        <v>4.1444910326994311</v>
      </c>
      <c r="S51" s="167">
        <f t="shared" si="25"/>
        <v>4.1405144873952873</v>
      </c>
      <c r="T51" s="167">
        <f t="shared" si="25"/>
        <v>4.1319703156961358</v>
      </c>
      <c r="U51" s="167">
        <f t="shared" si="25"/>
        <v>4.1255891464989407</v>
      </c>
      <c r="V51" s="167">
        <f t="shared" si="25"/>
        <v>4.2351930069815742</v>
      </c>
      <c r="W51" s="167">
        <f t="shared" si="25"/>
        <v>3.9668105931727466</v>
      </c>
      <c r="X51" s="168">
        <f t="shared" si="25"/>
        <v>3.9628320551901615</v>
      </c>
      <c r="Y51" s="173">
        <f t="shared" si="25"/>
        <v>3.9542865220739074</v>
      </c>
      <c r="Z51" s="167">
        <f t="shared" si="25"/>
        <v>3.9479069223901404</v>
      </c>
      <c r="AA51" s="174">
        <f t="shared" si="25"/>
        <v>4.0577991786707512</v>
      </c>
      <c r="AB51" s="169">
        <f t="shared" si="25"/>
        <v>3.8216853517364004</v>
      </c>
      <c r="AC51" s="167">
        <f t="shared" si="25"/>
        <v>3.8177322555540774</v>
      </c>
      <c r="AD51" s="167">
        <f t="shared" si="25"/>
        <v>3.809243465262115</v>
      </c>
      <c r="AE51" s="167">
        <f t="shared" si="25"/>
        <v>3.8029080816706782</v>
      </c>
      <c r="AF51" s="167">
        <f t="shared" si="25"/>
        <v>3.9122662428886295</v>
      </c>
      <c r="AG51" s="167">
        <f t="shared" si="25"/>
        <v>3.6997416508777898</v>
      </c>
      <c r="AH51" s="168">
        <f t="shared" si="25"/>
        <v>3.6958267154696407</v>
      </c>
      <c r="AI51" s="173">
        <f t="shared" si="25"/>
        <v>3.6874214407632682</v>
      </c>
      <c r="AJ51" s="167">
        <f t="shared" si="25"/>
        <v>3.6811497755655092</v>
      </c>
      <c r="AK51" s="174">
        <f t="shared" si="25"/>
        <v>3.7895791485129249</v>
      </c>
      <c r="AL51" s="169">
        <f t="shared" si="16"/>
        <v>3.5950647902050115</v>
      </c>
      <c r="AM51" s="167">
        <f t="shared" si="20"/>
        <v>3.4190986349572881</v>
      </c>
      <c r="AN51" s="167">
        <f t="shared" si="20"/>
        <v>3.5828837246646406</v>
      </c>
      <c r="AO51" s="167">
        <f t="shared" si="20"/>
        <v>3.576684254265591</v>
      </c>
      <c r="AP51" s="167">
        <f t="shared" si="20"/>
        <v>3.6839982772487345</v>
      </c>
      <c r="AQ51" s="167">
        <f t="shared" si="16"/>
        <v>3.5036991464420622</v>
      </c>
      <c r="AR51" s="168">
        <f t="shared" si="21"/>
        <v>3.4998739566757444</v>
      </c>
      <c r="AS51" s="173">
        <f t="shared" si="21"/>
        <v>3.4916635299512055</v>
      </c>
      <c r="AT51" s="167">
        <f t="shared" si="21"/>
        <v>3.4855391671058129</v>
      </c>
      <c r="AU51" s="174">
        <f t="shared" si="21"/>
        <v>3.5916588275490917</v>
      </c>
      <c r="AV51" s="169">
        <f t="shared" si="16"/>
        <v>3.4228777025740751</v>
      </c>
      <c r="AW51" s="167">
        <f t="shared" si="22"/>
        <v>3.4190986349572881</v>
      </c>
      <c r="AX51" s="167">
        <f t="shared" si="22"/>
        <v>3.4109879888639725</v>
      </c>
      <c r="AY51" s="167">
        <f t="shared" si="22"/>
        <v>3.4049387473045418</v>
      </c>
      <c r="AZ51" s="167">
        <f t="shared" si="22"/>
        <v>3.5098427492666202</v>
      </c>
      <c r="BA51" s="167">
        <f t="shared" si="16"/>
        <v>3.3505943332491217</v>
      </c>
      <c r="BB51" s="168">
        <f t="shared" si="23"/>
        <v>3.3468605942245975</v>
      </c>
      <c r="BC51" s="173">
        <f t="shared" si="23"/>
        <v>3.3388478798148924</v>
      </c>
      <c r="BD51" s="167">
        <f t="shared" si="23"/>
        <v>3.332872251478229</v>
      </c>
      <c r="BE51" s="174">
        <f t="shared" si="23"/>
        <v>3.4365708365933547</v>
      </c>
      <c r="BF51" s="169">
        <f t="shared" si="16"/>
        <v>3.2853514400482537</v>
      </c>
      <c r="BG51" s="167">
        <f t="shared" si="24"/>
        <v>3.2816617147752347</v>
      </c>
      <c r="BH51" s="167">
        <f t="shared" si="24"/>
        <v>3.2737439979938721</v>
      </c>
      <c r="BI51" s="167">
        <f t="shared" si="24"/>
        <v>3.2678396953440618</v>
      </c>
      <c r="BJ51" s="167">
        <f t="shared" si="24"/>
        <v>3.3703602742226453</v>
      </c>
    </row>
    <row r="52" spans="3:62" ht="18" customHeight="1" x14ac:dyDescent="0.25">
      <c r="D52" s="59"/>
      <c r="E52" s="57"/>
      <c r="P52" s="178"/>
      <c r="Q52" s="148">
        <v>65</v>
      </c>
      <c r="R52" s="167">
        <f t="shared" si="25"/>
        <v>4.0292209338438063</v>
      </c>
      <c r="S52" s="167">
        <f t="shared" si="25"/>
        <v>4.0257665834872629</v>
      </c>
      <c r="T52" s="167">
        <f t="shared" si="25"/>
        <v>4.018338458420974</v>
      </c>
      <c r="U52" s="167">
        <f t="shared" si="25"/>
        <v>4.0127855102631411</v>
      </c>
      <c r="V52" s="167">
        <f t="shared" si="25"/>
        <v>4.127487484791831</v>
      </c>
      <c r="W52" s="167">
        <f t="shared" si="16"/>
        <v>3.8518232266017614</v>
      </c>
      <c r="X52" s="168">
        <f t="shared" si="17"/>
        <v>3.8483878946759282</v>
      </c>
      <c r="Y52" s="173">
        <f t="shared" si="17"/>
        <v>3.8410026728665758</v>
      </c>
      <c r="Z52" s="167">
        <f t="shared" si="17"/>
        <v>3.8354835785203742</v>
      </c>
      <c r="AA52" s="174">
        <f t="shared" si="17"/>
        <v>3.9498045635053742</v>
      </c>
      <c r="AB52" s="169">
        <f t="shared" si="16"/>
        <v>3.7076763628863794</v>
      </c>
      <c r="AC52" s="167">
        <f t="shared" si="18"/>
        <v>3.7042777643689959</v>
      </c>
      <c r="AD52" s="167">
        <f t="shared" si="18"/>
        <v>3.696972933997936</v>
      </c>
      <c r="AE52" s="167">
        <f t="shared" si="18"/>
        <v>3.6915151794505565</v>
      </c>
      <c r="AF52" s="167">
        <f t="shared" si="18"/>
        <v>3.8047924053893993</v>
      </c>
      <c r="AG52" s="167">
        <f t="shared" si="16"/>
        <v>3.5870145386437438</v>
      </c>
      <c r="AH52" s="168">
        <f t="shared" si="19"/>
        <v>3.5836597363592033</v>
      </c>
      <c r="AI52" s="173">
        <f t="shared" si="19"/>
        <v>3.5764500957309187</v>
      </c>
      <c r="AJ52" s="167">
        <f t="shared" si="19"/>
        <v>3.5710643976510803</v>
      </c>
      <c r="AK52" s="174">
        <f t="shared" si="19"/>
        <v>3.6830150240444834</v>
      </c>
      <c r="AL52" s="169">
        <f t="shared" si="16"/>
        <v>3.4837395883723357</v>
      </c>
      <c r="AM52" s="167">
        <f t="shared" si="20"/>
        <v>3.311180599072161</v>
      </c>
      <c r="AN52" s="167">
        <f t="shared" si="20"/>
        <v>3.4733208805414852</v>
      </c>
      <c r="AO52" s="167">
        <f t="shared" si="20"/>
        <v>3.468010389027826</v>
      </c>
      <c r="AP52" s="167">
        <f t="shared" si="20"/>
        <v>3.5785279357895186</v>
      </c>
      <c r="AQ52" s="167">
        <f t="shared" si="16"/>
        <v>3.3938052750972432</v>
      </c>
      <c r="AR52" s="168">
        <f t="shared" si="21"/>
        <v>3.3905424387463303</v>
      </c>
      <c r="AS52" s="173">
        <f t="shared" si="21"/>
        <v>3.3835318784309711</v>
      </c>
      <c r="AT52" s="167">
        <f t="shared" si="21"/>
        <v>3.3782961730764853</v>
      </c>
      <c r="AU52" s="174">
        <f t="shared" si="21"/>
        <v>3.4873604362332782</v>
      </c>
      <c r="AV52" s="169">
        <f t="shared" si="16"/>
        <v>3.3143986747010805</v>
      </c>
      <c r="AW52" s="167">
        <f t="shared" si="22"/>
        <v>3.311180599072161</v>
      </c>
      <c r="AX52" s="167">
        <f t="shared" si="22"/>
        <v>3.3042667298090125</v>
      </c>
      <c r="AY52" s="167">
        <f t="shared" si="22"/>
        <v>3.2991036951122181</v>
      </c>
      <c r="AZ52" s="167">
        <f t="shared" si="22"/>
        <v>3.4067376152063225</v>
      </c>
      <c r="BA52" s="167">
        <f t="shared" si="16"/>
        <v>3.243490535766492</v>
      </c>
      <c r="BB52" s="168">
        <f t="shared" si="23"/>
        <v>3.2403155250496156</v>
      </c>
      <c r="BC52" s="173">
        <f t="shared" si="23"/>
        <v>3.2334946046121127</v>
      </c>
      <c r="BD52" s="167">
        <f t="shared" si="23"/>
        <v>3.2284013583074858</v>
      </c>
      <c r="BE52" s="174">
        <f t="shared" si="23"/>
        <v>3.3346491780979539</v>
      </c>
      <c r="BF52" s="169">
        <f t="shared" si="16"/>
        <v>3.1795722130917938</v>
      </c>
      <c r="BG52" s="167">
        <f t="shared" si="24"/>
        <v>3.176438365914299</v>
      </c>
      <c r="BH52" s="167">
        <f t="shared" si="24"/>
        <v>3.1697062338325677</v>
      </c>
      <c r="BI52" s="167">
        <f t="shared" si="24"/>
        <v>3.164679602102944</v>
      </c>
      <c r="BJ52" s="167">
        <f t="shared" si="24"/>
        <v>3.2695953697579792</v>
      </c>
    </row>
    <row r="53" spans="3:62" ht="18" customHeight="1" x14ac:dyDescent="0.25">
      <c r="D53" s="59"/>
      <c r="E53" s="57"/>
      <c r="P53" s="178"/>
      <c r="Q53" s="148">
        <v>90</v>
      </c>
      <c r="R53" s="167">
        <f t="shared" si="25"/>
        <v>3.7979506059899588</v>
      </c>
      <c r="S53" s="167">
        <f t="shared" si="25"/>
        <v>3.795379005877026</v>
      </c>
      <c r="T53" s="167">
        <f t="shared" si="25"/>
        <v>3.7898412701992119</v>
      </c>
      <c r="U53" s="167">
        <f t="shared" si="25"/>
        <v>3.7856945080479036</v>
      </c>
      <c r="V53" s="167">
        <f t="shared" si="25"/>
        <v>3.907628026113827</v>
      </c>
      <c r="W53" s="167">
        <f t="shared" si="16"/>
        <v>3.6230568740196034</v>
      </c>
      <c r="X53" s="168">
        <f t="shared" si="17"/>
        <v>3.6205262771947022</v>
      </c>
      <c r="Y53" s="173">
        <f t="shared" si="17"/>
        <v>3.615077755643521</v>
      </c>
      <c r="Z53" s="167">
        <f t="shared" si="17"/>
        <v>3.6109986157208249</v>
      </c>
      <c r="AA53" s="174">
        <f t="shared" si="17"/>
        <v>3.7312455771794428</v>
      </c>
      <c r="AB53" s="169">
        <f t="shared" si="16"/>
        <v>3.4822195341370881</v>
      </c>
      <c r="AC53" s="167">
        <f t="shared" si="18"/>
        <v>3.479734729442483</v>
      </c>
      <c r="AD53" s="167">
        <f t="shared" si="18"/>
        <v>3.4743854369486962</v>
      </c>
      <c r="AE53" s="167">
        <f t="shared" si="18"/>
        <v>3.4703811532616582</v>
      </c>
      <c r="AF53" s="167">
        <f t="shared" si="18"/>
        <v>3.5886318467438718</v>
      </c>
      <c r="AG53" s="167">
        <f t="shared" si="16"/>
        <v>3.365098891274346</v>
      </c>
      <c r="AH53" s="168">
        <f t="shared" si="19"/>
        <v>3.3626598497770788</v>
      </c>
      <c r="AI53" s="173">
        <f t="shared" si="19"/>
        <v>3.3574095408214535</v>
      </c>
      <c r="AJ53" s="167">
        <f t="shared" si="19"/>
        <v>3.3534797661853797</v>
      </c>
      <c r="AK53" s="174">
        <f t="shared" si="19"/>
        <v>3.4696843079233672</v>
      </c>
      <c r="AL53" s="169">
        <f t="shared" si="16"/>
        <v>3.2653539913845813</v>
      </c>
      <c r="AM53" s="167">
        <f t="shared" si="20"/>
        <v>3.1003693373877352</v>
      </c>
      <c r="AN53" s="167">
        <f t="shared" si="20"/>
        <v>3.2578034821431627</v>
      </c>
      <c r="AO53" s="167">
        <f t="shared" si="20"/>
        <v>3.253945062324918</v>
      </c>
      <c r="AP53" s="167">
        <f t="shared" si="20"/>
        <v>3.3681569727181859</v>
      </c>
      <c r="AQ53" s="167">
        <f t="shared" si="16"/>
        <v>3.1788341355440584</v>
      </c>
      <c r="AR53" s="168">
        <f t="shared" si="21"/>
        <v>3.1764804942037426</v>
      </c>
      <c r="AS53" s="173">
        <f t="shared" si="21"/>
        <v>3.1714146409257236</v>
      </c>
      <c r="AT53" s="167">
        <f t="shared" si="21"/>
        <v>3.1676234825471941</v>
      </c>
      <c r="AU53" s="174">
        <f t="shared" si="21"/>
        <v>3.2799364121175993</v>
      </c>
      <c r="AV53" s="169">
        <f t="shared" si="16"/>
        <v>3.1026840911179834</v>
      </c>
      <c r="AW53" s="167">
        <f t="shared" si="22"/>
        <v>3.1003693373877352</v>
      </c>
      <c r="AX53" s="167">
        <f t="shared" si="22"/>
        <v>3.0953874048577159</v>
      </c>
      <c r="AY53" s="167">
        <f t="shared" si="22"/>
        <v>3.0916592474977271</v>
      </c>
      <c r="AZ53" s="167">
        <f t="shared" si="22"/>
        <v>3.2021796446384934</v>
      </c>
      <c r="BA53" s="167">
        <f t="shared" si="16"/>
        <v>3.0348614575496757</v>
      </c>
      <c r="BB53" s="168">
        <f t="shared" si="23"/>
        <v>3.0325830867396495</v>
      </c>
      <c r="BC53" s="173">
        <f t="shared" si="23"/>
        <v>3.0276796401971402</v>
      </c>
      <c r="BD53" s="167">
        <f t="shared" si="23"/>
        <v>3.0240103776055496</v>
      </c>
      <c r="BE53" s="174">
        <f t="shared" si="23"/>
        <v>3.1328453340631541</v>
      </c>
      <c r="BF53" s="169">
        <f t="shared" si="16"/>
        <v>2.9738583282080224</v>
      </c>
      <c r="BG53" s="167">
        <f t="shared" si="24"/>
        <v>2.9716139978415046</v>
      </c>
      <c r="BH53" s="167">
        <f t="shared" si="24"/>
        <v>2.9667839624865615</v>
      </c>
      <c r="BI53" s="167">
        <f t="shared" si="24"/>
        <v>2.9631697674430888</v>
      </c>
      <c r="BJ53" s="167">
        <f t="shared" si="24"/>
        <v>3.0704216867199761</v>
      </c>
    </row>
    <row r="54" spans="3:62" ht="18" hidden="1" customHeight="1" thickTop="1" x14ac:dyDescent="0.25">
      <c r="C54" s="18">
        <v>1</v>
      </c>
      <c r="D54" s="56" t="s">
        <v>30</v>
      </c>
      <c r="E54" s="22">
        <f>((5*384*$H10)/(1000*5*E20*9.81))^(1/4)</f>
        <v>3.4022121077612937</v>
      </c>
      <c r="P54" s="179"/>
      <c r="Q54" s="1"/>
      <c r="R54" s="167">
        <f t="shared" si="25"/>
        <v>5.415279425270616</v>
      </c>
      <c r="S54" s="167">
        <f t="shared" si="25"/>
        <v>5.4002040581308925</v>
      </c>
      <c r="T54" s="167">
        <f t="shared" si="25"/>
        <v>5.3682707233237625</v>
      </c>
      <c r="U54" s="167">
        <f t="shared" si="25"/>
        <v>5.3448173146906024</v>
      </c>
      <c r="V54" s="167">
        <f t="shared" si="25"/>
        <v>5.3153615030471242</v>
      </c>
      <c r="W54" s="167">
        <f t="shared" si="16"/>
        <v>5.3023892195035698</v>
      </c>
      <c r="X54" s="168">
        <f t="shared" si="17"/>
        <v>5.2855043276709583</v>
      </c>
      <c r="Y54" s="173">
        <f t="shared" si="17"/>
        <v>5.2498488251319912</v>
      </c>
      <c r="Z54" s="167">
        <f t="shared" si="17"/>
        <v>5.2237558281636218</v>
      </c>
      <c r="AA54" s="174">
        <f t="shared" si="17"/>
        <v>5.1910953408282294</v>
      </c>
      <c r="AB54" s="169">
        <f t="shared" si="16"/>
        <v>5.2003642437310758</v>
      </c>
      <c r="AC54" s="167">
        <f t="shared" si="18"/>
        <v>5.182036086899509</v>
      </c>
      <c r="AD54" s="167">
        <f t="shared" si="18"/>
        <v>5.1434344618817258</v>
      </c>
      <c r="AE54" s="167">
        <f t="shared" si="18"/>
        <v>5.11527114767956</v>
      </c>
      <c r="AF54" s="167">
        <f t="shared" si="18"/>
        <v>5.0801189223034307</v>
      </c>
      <c r="AG54" s="167">
        <f t="shared" si="16"/>
        <v>5.1074561894651982</v>
      </c>
      <c r="AH54" s="168">
        <f t="shared" si="19"/>
        <v>5.0879629101735047</v>
      </c>
      <c r="AI54" s="173">
        <f t="shared" si="19"/>
        <v>5.0469998206027835</v>
      </c>
      <c r="AJ54" s="167">
        <f t="shared" si="19"/>
        <v>5.0171911026157225</v>
      </c>
      <c r="AK54" s="174">
        <f t="shared" si="19"/>
        <v>4.9800746566889753</v>
      </c>
      <c r="AL54" s="169">
        <f t="shared" si="16"/>
        <v>5.0222960808541339</v>
      </c>
      <c r="AM54" s="167">
        <f t="shared" si="20"/>
        <v>4.8491957927629574</v>
      </c>
      <c r="AN54" s="167">
        <f t="shared" si="20"/>
        <v>4.9589773479995305</v>
      </c>
      <c r="AO54" s="167">
        <f t="shared" si="20"/>
        <v>4.9278469490473018</v>
      </c>
      <c r="AP54" s="167">
        <f t="shared" si="20"/>
        <v>4.8891651060856081</v>
      </c>
      <c r="AQ54" s="167">
        <f t="shared" si="16"/>
        <v>4.9437933571423809</v>
      </c>
      <c r="AR54" s="168">
        <f t="shared" si="21"/>
        <v>4.9225691926068729</v>
      </c>
      <c r="AS54" s="173">
        <f t="shared" si="21"/>
        <v>4.8781320241483233</v>
      </c>
      <c r="AT54" s="167">
        <f t="shared" si="21"/>
        <v>4.8459309114505444</v>
      </c>
      <c r="AU54" s="174">
        <f t="shared" si="21"/>
        <v>4.8059907549749648</v>
      </c>
      <c r="AV54" s="169">
        <f t="shared" si="16"/>
        <v>4.8710661733415588</v>
      </c>
      <c r="AW54" s="167">
        <f t="shared" si="22"/>
        <v>4.8491957927629574</v>
      </c>
      <c r="AX54" s="167">
        <f t="shared" si="22"/>
        <v>4.8034747472558292</v>
      </c>
      <c r="AY54" s="167">
        <f t="shared" si="22"/>
        <v>4.7704004247094769</v>
      </c>
      <c r="AZ54" s="167">
        <f t="shared" si="22"/>
        <v>4.7294421307359507</v>
      </c>
      <c r="BA54" s="167">
        <f t="shared" si="16"/>
        <v>4.8033920601345859</v>
      </c>
      <c r="BB54" s="168">
        <f t="shared" si="23"/>
        <v>4.7809840645833708</v>
      </c>
      <c r="BC54" s="173">
        <f t="shared" si="23"/>
        <v>4.7342019836092044</v>
      </c>
      <c r="BD54" s="167">
        <f t="shared" si="23"/>
        <v>4.7004119186932778</v>
      </c>
      <c r="BE54" s="174">
        <f t="shared" si="23"/>
        <v>4.6586258937719354</v>
      </c>
      <c r="BF54" s="169">
        <f t="shared" si="16"/>
        <v>4.7401722353002587</v>
      </c>
      <c r="BG54" s="167">
        <f t="shared" si="24"/>
        <v>4.7173151184920599</v>
      </c>
      <c r="BH54" s="167">
        <f t="shared" si="24"/>
        <v>4.6696527170952615</v>
      </c>
      <c r="BI54" s="167">
        <f t="shared" si="24"/>
        <v>4.6352738953635306</v>
      </c>
      <c r="BJ54" s="167">
        <f t="shared" si="24"/>
        <v>4.5928128814683449</v>
      </c>
    </row>
    <row r="55" spans="3:62" ht="18" hidden="1" customHeight="1" x14ac:dyDescent="0.25">
      <c r="C55" s="19">
        <v>2</v>
      </c>
      <c r="D55" s="16" t="s">
        <v>31</v>
      </c>
      <c r="E55" s="23">
        <f>((5*384*$H10)/(1000*5*E22*9.81))^(1/4)</f>
        <v>3.3884212082676459</v>
      </c>
      <c r="P55" s="179"/>
      <c r="Q55" s="1"/>
      <c r="R55" s="167">
        <f t="shared" si="25"/>
        <v>5.415279425270616</v>
      </c>
      <c r="S55" s="167">
        <f t="shared" si="25"/>
        <v>5.4002040581308925</v>
      </c>
      <c r="T55" s="167">
        <f t="shared" si="25"/>
        <v>5.3682707233237625</v>
      </c>
      <c r="U55" s="167">
        <f t="shared" si="25"/>
        <v>5.3448173146906024</v>
      </c>
      <c r="V55" s="167">
        <f t="shared" si="25"/>
        <v>5.3153615030471242</v>
      </c>
      <c r="W55" s="167">
        <f t="shared" si="16"/>
        <v>5.3023892195035698</v>
      </c>
      <c r="X55" s="168">
        <f t="shared" si="17"/>
        <v>5.2855043276709583</v>
      </c>
      <c r="Y55" s="173">
        <f t="shared" si="17"/>
        <v>5.2498488251319912</v>
      </c>
      <c r="Z55" s="167">
        <f t="shared" si="17"/>
        <v>5.2237558281636218</v>
      </c>
      <c r="AA55" s="174">
        <f t="shared" si="17"/>
        <v>5.1910953408282294</v>
      </c>
      <c r="AB55" s="169">
        <f t="shared" si="16"/>
        <v>5.2003642437310758</v>
      </c>
      <c r="AC55" s="167">
        <f t="shared" si="18"/>
        <v>5.182036086899509</v>
      </c>
      <c r="AD55" s="167">
        <f t="shared" si="18"/>
        <v>5.1434344618817258</v>
      </c>
      <c r="AE55" s="167">
        <f t="shared" si="18"/>
        <v>5.11527114767956</v>
      </c>
      <c r="AF55" s="167">
        <f t="shared" si="18"/>
        <v>5.0801189223034307</v>
      </c>
      <c r="AG55" s="167">
        <f t="shared" si="16"/>
        <v>5.1074561894651982</v>
      </c>
      <c r="AH55" s="168">
        <f t="shared" si="19"/>
        <v>5.0879629101735047</v>
      </c>
      <c r="AI55" s="173">
        <f t="shared" si="19"/>
        <v>5.0469998206027835</v>
      </c>
      <c r="AJ55" s="167">
        <f t="shared" si="19"/>
        <v>5.0171911026157225</v>
      </c>
      <c r="AK55" s="174">
        <f t="shared" si="19"/>
        <v>4.9800746566889753</v>
      </c>
      <c r="AL55" s="169">
        <f t="shared" si="16"/>
        <v>5.0222960808541339</v>
      </c>
      <c r="AM55" s="167">
        <f t="shared" si="20"/>
        <v>4.8491957927629574</v>
      </c>
      <c r="AN55" s="167">
        <f t="shared" si="20"/>
        <v>4.9589773479995305</v>
      </c>
      <c r="AO55" s="167">
        <f t="shared" si="20"/>
        <v>4.9278469490473018</v>
      </c>
      <c r="AP55" s="167">
        <f t="shared" si="20"/>
        <v>4.8891651060856081</v>
      </c>
      <c r="AQ55" s="167">
        <f t="shared" si="16"/>
        <v>4.9437933571423809</v>
      </c>
      <c r="AR55" s="168">
        <f t="shared" si="21"/>
        <v>4.9225691926068729</v>
      </c>
      <c r="AS55" s="173">
        <f t="shared" si="21"/>
        <v>4.8781320241483233</v>
      </c>
      <c r="AT55" s="167">
        <f t="shared" si="21"/>
        <v>4.8459309114505444</v>
      </c>
      <c r="AU55" s="174">
        <f t="shared" si="21"/>
        <v>4.8059907549749648</v>
      </c>
      <c r="AV55" s="169">
        <f t="shared" si="16"/>
        <v>4.8710661733415588</v>
      </c>
      <c r="AW55" s="167">
        <f t="shared" si="22"/>
        <v>4.8491957927629574</v>
      </c>
      <c r="AX55" s="167">
        <f t="shared" si="22"/>
        <v>4.8034747472558292</v>
      </c>
      <c r="AY55" s="167">
        <f t="shared" si="22"/>
        <v>4.7704004247094769</v>
      </c>
      <c r="AZ55" s="167">
        <f t="shared" si="22"/>
        <v>4.7294421307359507</v>
      </c>
      <c r="BA55" s="167">
        <f t="shared" si="16"/>
        <v>4.8033920601345859</v>
      </c>
      <c r="BB55" s="168">
        <f t="shared" si="23"/>
        <v>4.7809840645833708</v>
      </c>
      <c r="BC55" s="173">
        <f t="shared" si="23"/>
        <v>4.7342019836092044</v>
      </c>
      <c r="BD55" s="167">
        <f t="shared" si="23"/>
        <v>4.7004119186932778</v>
      </c>
      <c r="BE55" s="174">
        <f t="shared" si="23"/>
        <v>4.6586258937719354</v>
      </c>
      <c r="BF55" s="169">
        <f t="shared" si="16"/>
        <v>4.7401722353002587</v>
      </c>
      <c r="BG55" s="167">
        <f t="shared" si="24"/>
        <v>4.7173151184920599</v>
      </c>
      <c r="BH55" s="167">
        <f t="shared" si="24"/>
        <v>4.6696527170952615</v>
      </c>
      <c r="BI55" s="167">
        <f t="shared" si="24"/>
        <v>4.6352738953635306</v>
      </c>
      <c r="BJ55" s="167">
        <f t="shared" si="24"/>
        <v>4.5928128814683449</v>
      </c>
    </row>
    <row r="56" spans="3:62" ht="18" hidden="1" customHeight="1" x14ac:dyDescent="0.25">
      <c r="C56" s="19">
        <v>3</v>
      </c>
      <c r="D56" s="16" t="s">
        <v>32</v>
      </c>
      <c r="E56" s="23">
        <f>((5*384*$H11)/(1000*5*E24*9.81))^(1/4)</f>
        <v>4.0370699778590184</v>
      </c>
      <c r="P56" s="179"/>
      <c r="Q56" s="1"/>
      <c r="R56" s="167">
        <f t="shared" si="25"/>
        <v>5.415279425270616</v>
      </c>
      <c r="S56" s="167">
        <f t="shared" si="25"/>
        <v>5.4002040581308925</v>
      </c>
      <c r="T56" s="167">
        <f t="shared" si="25"/>
        <v>5.3682707233237625</v>
      </c>
      <c r="U56" s="167">
        <f t="shared" si="25"/>
        <v>5.3448173146906024</v>
      </c>
      <c r="V56" s="167">
        <f t="shared" si="25"/>
        <v>5.3153615030471242</v>
      </c>
      <c r="W56" s="167">
        <f t="shared" si="16"/>
        <v>5.3023892195035698</v>
      </c>
      <c r="X56" s="168">
        <f t="shared" si="17"/>
        <v>5.2855043276709583</v>
      </c>
      <c r="Y56" s="173">
        <f t="shared" si="17"/>
        <v>5.2498488251319912</v>
      </c>
      <c r="Z56" s="167">
        <f t="shared" si="17"/>
        <v>5.2237558281636218</v>
      </c>
      <c r="AA56" s="174">
        <f t="shared" si="17"/>
        <v>5.1910953408282294</v>
      </c>
      <c r="AB56" s="169">
        <f t="shared" si="16"/>
        <v>5.2003642437310758</v>
      </c>
      <c r="AC56" s="167">
        <f t="shared" si="18"/>
        <v>5.182036086899509</v>
      </c>
      <c r="AD56" s="167">
        <f t="shared" si="18"/>
        <v>5.1434344618817258</v>
      </c>
      <c r="AE56" s="167">
        <f t="shared" si="18"/>
        <v>5.11527114767956</v>
      </c>
      <c r="AF56" s="167">
        <f t="shared" si="18"/>
        <v>5.0801189223034307</v>
      </c>
      <c r="AG56" s="167">
        <f t="shared" si="16"/>
        <v>5.1074561894651982</v>
      </c>
      <c r="AH56" s="168">
        <f t="shared" si="19"/>
        <v>5.0879629101735047</v>
      </c>
      <c r="AI56" s="173">
        <f t="shared" si="19"/>
        <v>5.0469998206027835</v>
      </c>
      <c r="AJ56" s="167">
        <f t="shared" si="19"/>
        <v>5.0171911026157225</v>
      </c>
      <c r="AK56" s="174">
        <f t="shared" si="19"/>
        <v>4.9800746566889753</v>
      </c>
      <c r="AL56" s="169">
        <f t="shared" si="16"/>
        <v>5.0222960808541339</v>
      </c>
      <c r="AM56" s="167">
        <f t="shared" si="20"/>
        <v>4.8491957927629574</v>
      </c>
      <c r="AN56" s="167">
        <f t="shared" si="20"/>
        <v>4.9589773479995305</v>
      </c>
      <c r="AO56" s="167">
        <f t="shared" si="20"/>
        <v>4.9278469490473018</v>
      </c>
      <c r="AP56" s="167">
        <f t="shared" si="20"/>
        <v>4.8891651060856081</v>
      </c>
      <c r="AQ56" s="167">
        <f t="shared" si="16"/>
        <v>4.9437933571423809</v>
      </c>
      <c r="AR56" s="168">
        <f t="shared" si="21"/>
        <v>4.9225691926068729</v>
      </c>
      <c r="AS56" s="173">
        <f t="shared" si="21"/>
        <v>4.8781320241483233</v>
      </c>
      <c r="AT56" s="167">
        <f t="shared" si="21"/>
        <v>4.8459309114505444</v>
      </c>
      <c r="AU56" s="174">
        <f t="shared" si="21"/>
        <v>4.8059907549749648</v>
      </c>
      <c r="AV56" s="169">
        <f t="shared" si="16"/>
        <v>4.8710661733415588</v>
      </c>
      <c r="AW56" s="167">
        <f t="shared" si="22"/>
        <v>4.8491957927629574</v>
      </c>
      <c r="AX56" s="167">
        <f t="shared" si="22"/>
        <v>4.8034747472558292</v>
      </c>
      <c r="AY56" s="167">
        <f t="shared" si="22"/>
        <v>4.7704004247094769</v>
      </c>
      <c r="AZ56" s="167">
        <f t="shared" si="22"/>
        <v>4.7294421307359507</v>
      </c>
      <c r="BA56" s="167">
        <f t="shared" si="16"/>
        <v>4.8033920601345859</v>
      </c>
      <c r="BB56" s="168">
        <f t="shared" si="23"/>
        <v>4.7809840645833708</v>
      </c>
      <c r="BC56" s="173">
        <f t="shared" si="23"/>
        <v>4.7342019836092044</v>
      </c>
      <c r="BD56" s="167">
        <f t="shared" si="23"/>
        <v>4.7004119186932778</v>
      </c>
      <c r="BE56" s="174">
        <f t="shared" si="23"/>
        <v>4.6586258937719354</v>
      </c>
      <c r="BF56" s="169">
        <f t="shared" si="16"/>
        <v>4.7401722353002587</v>
      </c>
      <c r="BG56" s="167">
        <f t="shared" si="24"/>
        <v>4.7173151184920599</v>
      </c>
      <c r="BH56" s="167">
        <f t="shared" si="24"/>
        <v>4.6696527170952615</v>
      </c>
      <c r="BI56" s="167">
        <f t="shared" si="24"/>
        <v>4.6352738953635306</v>
      </c>
      <c r="BJ56" s="167">
        <f t="shared" si="24"/>
        <v>4.5928128814683449</v>
      </c>
    </row>
    <row r="57" spans="3:62" ht="18" hidden="1" customHeight="1" thickBot="1" x14ac:dyDescent="0.3">
      <c r="C57" s="20">
        <v>4</v>
      </c>
      <c r="D57" s="17" t="s">
        <v>33</v>
      </c>
      <c r="E57" s="24">
        <f>((5*384*$H11)/(1000*5*E26*9.81))^(1/4)</f>
        <v>4.0226074924545019</v>
      </c>
      <c r="P57" s="179"/>
      <c r="Q57" s="1"/>
      <c r="R57" s="167">
        <f t="shared" si="25"/>
        <v>5.415279425270616</v>
      </c>
      <c r="S57" s="167">
        <f t="shared" si="25"/>
        <v>5.4002040581308925</v>
      </c>
      <c r="T57" s="167">
        <f t="shared" si="25"/>
        <v>5.3682707233237625</v>
      </c>
      <c r="U57" s="167">
        <f t="shared" si="25"/>
        <v>5.3448173146906024</v>
      </c>
      <c r="V57" s="167">
        <f t="shared" si="25"/>
        <v>5.3153615030471242</v>
      </c>
      <c r="W57" s="167">
        <f t="shared" si="16"/>
        <v>5.3023892195035698</v>
      </c>
      <c r="X57" s="168">
        <f t="shared" si="17"/>
        <v>5.2855043276709583</v>
      </c>
      <c r="Y57" s="173">
        <f t="shared" si="17"/>
        <v>5.2498488251319912</v>
      </c>
      <c r="Z57" s="167">
        <f t="shared" si="17"/>
        <v>5.2237558281636218</v>
      </c>
      <c r="AA57" s="174">
        <f t="shared" si="17"/>
        <v>5.1910953408282294</v>
      </c>
      <c r="AB57" s="169">
        <f t="shared" si="16"/>
        <v>5.2003642437310758</v>
      </c>
      <c r="AC57" s="167">
        <f t="shared" si="18"/>
        <v>5.182036086899509</v>
      </c>
      <c r="AD57" s="167">
        <f t="shared" si="18"/>
        <v>5.1434344618817258</v>
      </c>
      <c r="AE57" s="167">
        <f t="shared" si="18"/>
        <v>5.11527114767956</v>
      </c>
      <c r="AF57" s="167">
        <f t="shared" si="18"/>
        <v>5.0801189223034307</v>
      </c>
      <c r="AG57" s="167">
        <f t="shared" si="16"/>
        <v>5.1074561894651982</v>
      </c>
      <c r="AH57" s="168">
        <f t="shared" si="19"/>
        <v>5.0879629101735047</v>
      </c>
      <c r="AI57" s="173">
        <f t="shared" si="19"/>
        <v>5.0469998206027835</v>
      </c>
      <c r="AJ57" s="167">
        <f t="shared" si="19"/>
        <v>5.0171911026157225</v>
      </c>
      <c r="AK57" s="174">
        <f t="shared" si="19"/>
        <v>4.9800746566889753</v>
      </c>
      <c r="AL57" s="169">
        <f t="shared" si="16"/>
        <v>5.0222960808541339</v>
      </c>
      <c r="AM57" s="167">
        <f t="shared" si="20"/>
        <v>4.8491957927629574</v>
      </c>
      <c r="AN57" s="167">
        <f t="shared" si="20"/>
        <v>4.9589773479995305</v>
      </c>
      <c r="AO57" s="167">
        <f t="shared" si="20"/>
        <v>4.9278469490473018</v>
      </c>
      <c r="AP57" s="167">
        <f t="shared" si="20"/>
        <v>4.8891651060856081</v>
      </c>
      <c r="AQ57" s="167">
        <f t="shared" si="16"/>
        <v>4.9437933571423809</v>
      </c>
      <c r="AR57" s="168">
        <f t="shared" si="21"/>
        <v>4.9225691926068729</v>
      </c>
      <c r="AS57" s="173">
        <f t="shared" si="21"/>
        <v>4.8781320241483233</v>
      </c>
      <c r="AT57" s="167">
        <f t="shared" si="21"/>
        <v>4.8459309114505444</v>
      </c>
      <c r="AU57" s="174">
        <f t="shared" si="21"/>
        <v>4.8059907549749648</v>
      </c>
      <c r="AV57" s="169">
        <f t="shared" si="16"/>
        <v>4.8710661733415588</v>
      </c>
      <c r="AW57" s="167">
        <f t="shared" si="22"/>
        <v>4.8491957927629574</v>
      </c>
      <c r="AX57" s="167">
        <f t="shared" si="22"/>
        <v>4.8034747472558292</v>
      </c>
      <c r="AY57" s="167">
        <f t="shared" si="22"/>
        <v>4.7704004247094769</v>
      </c>
      <c r="AZ57" s="167">
        <f t="shared" si="22"/>
        <v>4.7294421307359507</v>
      </c>
      <c r="BA57" s="167">
        <f t="shared" ref="W57:BJ58" si="26">0.99*((((5*($H$11*10000))/(((((VLOOKUP(BA$31,$I$5:$J$15,2))*$Q57)*(BA$30+0.035)/2)+((($E$9*(1-0.148))+($E$16/$E$6))*((BA$30+0.035)/COS(BA$31*PI()/180))/2)+$E$14)*(5/384)))^(1/4))/100)</f>
        <v>4.8033920601345859</v>
      </c>
      <c r="BB57" s="168">
        <f t="shared" si="26"/>
        <v>4.7809840645833708</v>
      </c>
      <c r="BC57" s="173">
        <f t="shared" si="26"/>
        <v>4.7342019836092044</v>
      </c>
      <c r="BD57" s="167">
        <f t="shared" si="26"/>
        <v>4.7004119186932778</v>
      </c>
      <c r="BE57" s="174">
        <f t="shared" si="26"/>
        <v>4.6586258937719354</v>
      </c>
      <c r="BF57" s="169">
        <f t="shared" si="26"/>
        <v>4.7401722353002587</v>
      </c>
      <c r="BG57" s="167">
        <f t="shared" si="26"/>
        <v>4.7173151184920599</v>
      </c>
      <c r="BH57" s="167">
        <f t="shared" si="26"/>
        <v>4.6696527170952615</v>
      </c>
      <c r="BI57" s="167">
        <f t="shared" si="26"/>
        <v>4.6352738953635306</v>
      </c>
      <c r="BJ57" s="167">
        <f t="shared" si="26"/>
        <v>4.5928128814683449</v>
      </c>
    </row>
    <row r="58" spans="3:62" ht="18" customHeight="1" thickBot="1" x14ac:dyDescent="0.3">
      <c r="P58" s="179"/>
      <c r="Q58" s="148">
        <v>140</v>
      </c>
      <c r="R58" s="167">
        <f t="shared" si="25"/>
        <v>3.478483124886234</v>
      </c>
      <c r="S58" s="167">
        <f t="shared" si="25"/>
        <v>3.4768249735541841</v>
      </c>
      <c r="T58" s="167">
        <f t="shared" si="25"/>
        <v>3.4732486332325352</v>
      </c>
      <c r="U58" s="167">
        <f t="shared" si="25"/>
        <v>3.4705655562164708</v>
      </c>
      <c r="V58" s="167">
        <f t="shared" si="25"/>
        <v>3.5966940736499731</v>
      </c>
      <c r="W58" s="167">
        <f t="shared" si="26"/>
        <v>3.3105741947311231</v>
      </c>
      <c r="X58" s="168">
        <f t="shared" si="26"/>
        <v>3.3089613467419099</v>
      </c>
      <c r="Y58" s="175">
        <f t="shared" si="26"/>
        <v>3.3054830055616988</v>
      </c>
      <c r="Z58" s="176">
        <f t="shared" si="26"/>
        <v>3.302873707997231</v>
      </c>
      <c r="AA58" s="177">
        <f t="shared" si="26"/>
        <v>3.4257817069803473</v>
      </c>
      <c r="AB58" s="169">
        <f t="shared" si="26"/>
        <v>3.1766876263745361</v>
      </c>
      <c r="AC58" s="167">
        <f t="shared" si="26"/>
        <v>3.1751168217587407</v>
      </c>
      <c r="AD58" s="167">
        <f t="shared" si="26"/>
        <v>3.1717293481648836</v>
      </c>
      <c r="AE58" s="167">
        <f t="shared" si="26"/>
        <v>3.1691883898716817</v>
      </c>
      <c r="AF58" s="167">
        <f t="shared" si="26"/>
        <v>3.2890458314251503</v>
      </c>
      <c r="AG58" s="167">
        <f t="shared" si="26"/>
        <v>3.0661327155856184</v>
      </c>
      <c r="AH58" s="168">
        <f t="shared" si="26"/>
        <v>3.0646001140879582</v>
      </c>
      <c r="AI58" s="175">
        <f t="shared" si="26"/>
        <v>3.0612951662585721</v>
      </c>
      <c r="AJ58" s="176">
        <f t="shared" si="26"/>
        <v>3.0588162360816571</v>
      </c>
      <c r="AK58" s="177">
        <f t="shared" si="26"/>
        <v>3.175869082061312</v>
      </c>
      <c r="AL58" s="169">
        <f t="shared" si="26"/>
        <v>2.9724803806956999</v>
      </c>
      <c r="AM58" s="167">
        <f t="shared" si="26"/>
        <v>2.8191808902751072</v>
      </c>
      <c r="AN58" s="167">
        <f t="shared" si="26"/>
        <v>2.96775207372565</v>
      </c>
      <c r="AO58" s="167">
        <f t="shared" si="26"/>
        <v>2.96532924187296</v>
      </c>
      <c r="AP58" s="167">
        <f t="shared" si="26"/>
        <v>3.0798242382578724</v>
      </c>
      <c r="AQ58" s="167">
        <f t="shared" si="26"/>
        <v>2.8915829212153232</v>
      </c>
      <c r="AR58" s="168">
        <f t="shared" si="26"/>
        <v>2.8901162505091458</v>
      </c>
      <c r="AS58" s="175">
        <f t="shared" si="26"/>
        <v>2.8869536616489171</v>
      </c>
      <c r="AT58" s="176">
        <f t="shared" si="26"/>
        <v>2.8845816745954922</v>
      </c>
      <c r="AU58" s="177">
        <f t="shared" si="26"/>
        <v>2.9967445487320346</v>
      </c>
      <c r="AV58" s="169">
        <f t="shared" si="26"/>
        <v>2.8206190125830495</v>
      </c>
      <c r="AW58" s="167">
        <f t="shared" si="26"/>
        <v>2.8191808902751072</v>
      </c>
      <c r="AX58" s="167">
        <f t="shared" si="26"/>
        <v>2.8160799249985207</v>
      </c>
      <c r="AY58" s="167">
        <f t="shared" si="26"/>
        <v>2.8137542142475791</v>
      </c>
      <c r="AZ58" s="167">
        <f t="shared" si="26"/>
        <v>2.9237850704973694</v>
      </c>
      <c r="BA58" s="167">
        <f t="shared" si="26"/>
        <v>2.7575884786434073</v>
      </c>
      <c r="BB58" s="168">
        <f t="shared" si="26"/>
        <v>2.7561764720148001</v>
      </c>
      <c r="BC58" s="175">
        <f t="shared" si="26"/>
        <v>2.7531318713380037</v>
      </c>
      <c r="BD58" s="176">
        <f t="shared" si="26"/>
        <v>2.7508484806755682</v>
      </c>
      <c r="BE58" s="177">
        <f t="shared" si="26"/>
        <v>2.8589228544278602</v>
      </c>
      <c r="BF58" s="169">
        <f t="shared" si="26"/>
        <v>2.7010253272079976</v>
      </c>
      <c r="BG58" s="167">
        <f t="shared" si="26"/>
        <v>2.6996373242458924</v>
      </c>
      <c r="BH58" s="167">
        <f t="shared" si="26"/>
        <v>2.6966445241393235</v>
      </c>
      <c r="BI58" s="167">
        <f t="shared" si="26"/>
        <v>2.6944000216327608</v>
      </c>
      <c r="BJ58" s="167">
        <f t="shared" si="26"/>
        <v>2.8006716076576752</v>
      </c>
    </row>
    <row r="59" spans="3:62" ht="18" customHeight="1" x14ac:dyDescent="0.25"/>
    <row r="60" spans="3:62" ht="18" customHeight="1" x14ac:dyDescent="0.25"/>
    <row r="61" spans="3:62" ht="18" customHeight="1" x14ac:dyDescent="0.25"/>
    <row r="62" spans="3:62" ht="18" customHeight="1" x14ac:dyDescent="0.25"/>
    <row r="63" spans="3:62" ht="18" customHeight="1" x14ac:dyDescent="0.25"/>
    <row r="64" spans="3:6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</sheetData>
  <sheetProtection algorithmName="SHA-512" hashValue="aHE1EKdOxAQvlvOMCgrEmr+AvQ+8ngyDa9UYPC+gWoFHrIfx5ZsTregegg4FSnJhZp075uH47sOL1YLGoLW6Wg==" saltValue="vTSMTdeLvxqaLjvxE5ZJVQ==" spinCount="100000" sheet="1" objects="1" scenarios="1"/>
  <mergeCells count="17">
    <mergeCell ref="P30:Q30"/>
    <mergeCell ref="P31:Q31"/>
    <mergeCell ref="P50:P58"/>
    <mergeCell ref="P44:P48"/>
    <mergeCell ref="P38:P42"/>
    <mergeCell ref="P32:P36"/>
    <mergeCell ref="B1:E1"/>
    <mergeCell ref="B2:E2"/>
    <mergeCell ref="I2:K2"/>
    <mergeCell ref="C28:D28"/>
    <mergeCell ref="D29:E29"/>
    <mergeCell ref="C25:C26"/>
    <mergeCell ref="C19:C20"/>
    <mergeCell ref="I19:K19"/>
    <mergeCell ref="I20:K20"/>
    <mergeCell ref="C21:C22"/>
    <mergeCell ref="C23:C24"/>
  </mergeCells>
  <conditionalFormatting sqref="E36:E48">
    <cfRule type="cellIs" dxfId="2" priority="1" stopIfTrue="1" operator="greaterThan">
      <formula>$E$28</formula>
    </cfRule>
  </conditionalFormatting>
  <conditionalFormatting sqref="E30:E35">
    <cfRule type="cellIs" dxfId="1" priority="2" stopIfTrue="1" operator="greaterThan">
      <formula>$E$28</formula>
    </cfRule>
  </conditionalFormatting>
  <pageMargins left="0.39370078740157483" right="0" top="0.39370078740157483" bottom="0" header="0" footer="0"/>
  <pageSetup paperSize="9" scale="86" fitToHeight="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B69"/>
  <sheetViews>
    <sheetView workbookViewId="0">
      <selection activeCell="N58" sqref="N58"/>
    </sheetView>
  </sheetViews>
  <sheetFormatPr baseColWidth="10" defaultRowHeight="13.2" x14ac:dyDescent="0.25"/>
  <cols>
    <col min="1" max="1" width="1.6640625" customWidth="1"/>
    <col min="2" max="2" width="40.77734375" customWidth="1"/>
    <col min="3" max="3" width="2" hidden="1" customWidth="1"/>
    <col min="4" max="4" width="50.77734375" customWidth="1"/>
    <col min="5" max="5" width="13.6640625" customWidth="1"/>
    <col min="6" max="6" width="1.77734375" customWidth="1"/>
    <col min="7" max="7" width="28.21875" hidden="1" customWidth="1"/>
    <col min="8" max="8" width="7" hidden="1" customWidth="1"/>
    <col min="9" max="9" width="14.77734375" hidden="1" customWidth="1"/>
    <col min="10" max="10" width="12.6640625" hidden="1" customWidth="1"/>
    <col min="11" max="11" width="6.88671875" hidden="1" customWidth="1"/>
    <col min="12" max="14" width="8.6640625" customWidth="1"/>
    <col min="15" max="15" width="5.77734375" hidden="1" customWidth="1"/>
    <col min="16" max="16" width="11.5546875" hidden="1" customWidth="1"/>
    <col min="17" max="18" width="5.77734375" hidden="1" customWidth="1"/>
    <col min="19" max="54" width="4.77734375" hidden="1" customWidth="1"/>
  </cols>
  <sheetData>
    <row r="1" spans="2:15" ht="12.9" customHeight="1" x14ac:dyDescent="0.25">
      <c r="B1" s="206" t="s">
        <v>68</v>
      </c>
      <c r="C1" s="202"/>
      <c r="D1" s="202"/>
      <c r="E1" s="202"/>
    </row>
    <row r="2" spans="2:15" ht="21" x14ac:dyDescent="0.25">
      <c r="B2" s="192" t="s">
        <v>55</v>
      </c>
      <c r="C2" s="192"/>
      <c r="D2" s="192"/>
      <c r="E2" s="192"/>
      <c r="I2" s="187" t="s">
        <v>35</v>
      </c>
      <c r="J2" s="188"/>
      <c r="K2" s="188"/>
    </row>
    <row r="3" spans="2:15" ht="5.0999999999999996" customHeight="1" thickBot="1" x14ac:dyDescent="0.3"/>
    <row r="4" spans="2:15" ht="18" customHeight="1" x14ac:dyDescent="0.25">
      <c r="B4" s="83" t="s">
        <v>59</v>
      </c>
      <c r="D4" s="13" t="s">
        <v>4</v>
      </c>
      <c r="E4" s="39">
        <v>3</v>
      </c>
      <c r="G4" s="55" t="s">
        <v>23</v>
      </c>
      <c r="H4" s="54">
        <f>(E4+0.035)/COS(E7*PI()/180)</f>
        <v>3.0465932069440593</v>
      </c>
      <c r="I4" s="45" t="s">
        <v>3</v>
      </c>
      <c r="J4" s="46" t="s">
        <v>16</v>
      </c>
      <c r="K4" s="26"/>
    </row>
    <row r="5" spans="2:15" ht="18" hidden="1" customHeight="1" x14ac:dyDescent="0.25">
      <c r="B5" s="83"/>
      <c r="D5" s="14" t="s">
        <v>27</v>
      </c>
      <c r="E5" s="38">
        <v>0</v>
      </c>
      <c r="I5" s="42">
        <v>5</v>
      </c>
      <c r="J5" s="47">
        <v>0.8</v>
      </c>
      <c r="K5" s="63"/>
    </row>
    <row r="6" spans="2:15" ht="18" customHeight="1" x14ac:dyDescent="0.25">
      <c r="B6" s="83" t="s">
        <v>60</v>
      </c>
      <c r="D6" s="14" t="s">
        <v>34</v>
      </c>
      <c r="E6" s="38">
        <v>1.2</v>
      </c>
      <c r="I6" s="42">
        <v>10</v>
      </c>
      <c r="J6" s="47">
        <v>0.8</v>
      </c>
    </row>
    <row r="7" spans="2:15" ht="18" customHeight="1" x14ac:dyDescent="0.25">
      <c r="B7" s="83" t="s">
        <v>63</v>
      </c>
      <c r="D7" s="14" t="s">
        <v>5</v>
      </c>
      <c r="E7" s="40">
        <v>5</v>
      </c>
      <c r="I7" s="42">
        <v>15</v>
      </c>
      <c r="J7" s="47">
        <v>0.8</v>
      </c>
      <c r="L7" s="143"/>
      <c r="M7" s="147"/>
      <c r="N7" s="147"/>
    </row>
    <row r="8" spans="2:15" ht="18" customHeight="1" x14ac:dyDescent="0.25">
      <c r="B8" s="83" t="s">
        <v>61</v>
      </c>
      <c r="D8" s="14" t="s">
        <v>1</v>
      </c>
      <c r="E8" s="40">
        <v>45</v>
      </c>
      <c r="I8" s="42">
        <v>20</v>
      </c>
      <c r="J8" s="47">
        <v>0.8</v>
      </c>
      <c r="L8" s="145"/>
      <c r="M8" s="146"/>
      <c r="N8" s="146"/>
      <c r="O8" s="63"/>
    </row>
    <row r="9" spans="2:15" ht="18" customHeight="1" thickBot="1" x14ac:dyDescent="0.3">
      <c r="B9" s="77" t="s">
        <v>52</v>
      </c>
      <c r="D9" s="15" t="s">
        <v>2</v>
      </c>
      <c r="E9" s="41">
        <v>5</v>
      </c>
      <c r="I9" s="42">
        <v>25</v>
      </c>
      <c r="J9" s="47">
        <v>0.8</v>
      </c>
      <c r="L9" s="139"/>
      <c r="M9" s="140"/>
      <c r="N9" s="140"/>
      <c r="O9" s="63"/>
    </row>
    <row r="10" spans="2:15" ht="18" hidden="1" customHeight="1" x14ac:dyDescent="0.25">
      <c r="D10" s="12" t="s">
        <v>29</v>
      </c>
      <c r="E10" s="48">
        <v>346.74</v>
      </c>
      <c r="G10" s="26" t="s">
        <v>24</v>
      </c>
      <c r="H10">
        <f>70000000000*E10/100000000</f>
        <v>242718</v>
      </c>
      <c r="I10" s="42">
        <v>30</v>
      </c>
      <c r="J10" s="47">
        <f t="shared" ref="J10:J15" si="0">0.8*(60-$I10)/30</f>
        <v>0.8</v>
      </c>
    </row>
    <row r="11" spans="2:15" ht="18" hidden="1" customHeight="1" x14ac:dyDescent="0.25">
      <c r="D11" s="9" t="s">
        <v>15</v>
      </c>
      <c r="E11" s="49">
        <v>144</v>
      </c>
      <c r="G11" s="26" t="s">
        <v>25</v>
      </c>
      <c r="H11">
        <f>(210000000000*E11/100000000)+H10</f>
        <v>545118</v>
      </c>
      <c r="I11" s="42">
        <v>31</v>
      </c>
      <c r="J11" s="47">
        <f t="shared" si="0"/>
        <v>0.77333333333333343</v>
      </c>
    </row>
    <row r="12" spans="2:15" ht="18" hidden="1" customHeight="1" x14ac:dyDescent="0.25">
      <c r="D12" s="9" t="s">
        <v>0</v>
      </c>
      <c r="E12" s="50">
        <f>ROUNDUP(E5/E6,0)-1</f>
        <v>-1</v>
      </c>
      <c r="I12" s="42">
        <v>32</v>
      </c>
      <c r="J12" s="47">
        <f t="shared" si="0"/>
        <v>0.7466666666666667</v>
      </c>
    </row>
    <row r="13" spans="2:15" ht="18" hidden="1" customHeight="1" x14ac:dyDescent="0.25">
      <c r="D13" s="9" t="s">
        <v>26</v>
      </c>
      <c r="E13" s="51">
        <v>5.5949999999999998</v>
      </c>
      <c r="I13" s="42">
        <v>33</v>
      </c>
      <c r="J13" s="47">
        <f t="shared" si="0"/>
        <v>0.72000000000000008</v>
      </c>
    </row>
    <row r="14" spans="2:15" ht="18" hidden="1" customHeight="1" x14ac:dyDescent="0.25">
      <c r="D14" s="9" t="s">
        <v>28</v>
      </c>
      <c r="E14" s="51">
        <v>15.015000000000001</v>
      </c>
      <c r="I14" s="43">
        <v>34</v>
      </c>
      <c r="J14" s="47">
        <f t="shared" si="0"/>
        <v>0.69333333333333336</v>
      </c>
    </row>
    <row r="15" spans="2:15" ht="18" hidden="1" customHeight="1" thickBot="1" x14ac:dyDescent="0.3">
      <c r="D15" s="1" t="s">
        <v>13</v>
      </c>
      <c r="E15" s="52">
        <v>4.157</v>
      </c>
      <c r="I15" s="44">
        <v>35</v>
      </c>
      <c r="J15" s="47">
        <f t="shared" si="0"/>
        <v>0.66666666666666663</v>
      </c>
    </row>
    <row r="16" spans="2:15" ht="18" hidden="1" customHeight="1" x14ac:dyDescent="0.25">
      <c r="D16" s="1" t="s">
        <v>11</v>
      </c>
      <c r="E16" s="52">
        <f>E15+0.915</f>
        <v>5.0720000000000001</v>
      </c>
      <c r="I16" s="34" t="s">
        <v>17</v>
      </c>
      <c r="J16" s="35">
        <f>VLOOKUP(E7,I5:J15,2)</f>
        <v>0.8</v>
      </c>
    </row>
    <row r="17" spans="3:54" ht="18" hidden="1" customHeight="1" x14ac:dyDescent="0.25">
      <c r="C17" s="10"/>
      <c r="D17" s="10"/>
      <c r="E17" s="5"/>
      <c r="F17" s="4"/>
      <c r="G17" s="4"/>
      <c r="H17" s="4"/>
      <c r="I17" s="32" t="s">
        <v>20</v>
      </c>
      <c r="J17" s="37">
        <f>J16*E8</f>
        <v>36</v>
      </c>
    </row>
    <row r="18" spans="3:54" ht="18" hidden="1" customHeight="1" thickBot="1" x14ac:dyDescent="0.3">
      <c r="C18" s="10"/>
      <c r="D18" s="10"/>
      <c r="E18" s="5"/>
      <c r="F18" s="4"/>
      <c r="G18" s="4"/>
      <c r="H18" s="4"/>
      <c r="I18" s="33" t="s">
        <v>21</v>
      </c>
      <c r="J18" s="36">
        <f>E5-(0.061*2)-(0.037*E12)</f>
        <v>-8.4999999999999992E-2</v>
      </c>
    </row>
    <row r="19" spans="3:54" s="3" customFormat="1" ht="18" hidden="1" customHeight="1" x14ac:dyDescent="0.25">
      <c r="C19" s="204">
        <v>1</v>
      </c>
      <c r="D19" s="103"/>
      <c r="E19" s="5"/>
      <c r="F19" s="5"/>
      <c r="G19" s="5"/>
      <c r="H19" s="5"/>
      <c r="I19" s="189" t="s">
        <v>18</v>
      </c>
      <c r="J19" s="189"/>
      <c r="K19" s="189"/>
    </row>
    <row r="20" spans="3:54" ht="18" hidden="1" customHeight="1" x14ac:dyDescent="0.25">
      <c r="C20" s="186"/>
      <c r="D20" s="95" t="s">
        <v>6</v>
      </c>
      <c r="E20" s="96">
        <f>(J17*E4/2)+(((E9*(1-0.148))+(E15/E6))*(H4/2))+E13</f>
        <v>71.361196847985198</v>
      </c>
      <c r="F20" s="4"/>
      <c r="G20" s="4"/>
      <c r="H20" s="4"/>
      <c r="I20" s="190" t="s">
        <v>19</v>
      </c>
      <c r="J20" s="191"/>
      <c r="K20" s="191"/>
    </row>
    <row r="21" spans="3:54" ht="18" hidden="1" customHeight="1" x14ac:dyDescent="0.25">
      <c r="C21" s="203">
        <v>2</v>
      </c>
      <c r="D21" s="10"/>
      <c r="E21" s="5"/>
      <c r="F21" s="4"/>
      <c r="G21" s="4"/>
      <c r="H21" s="4"/>
    </row>
    <row r="22" spans="3:54" ht="18" hidden="1" customHeight="1" x14ac:dyDescent="0.25">
      <c r="C22" s="186"/>
      <c r="D22" s="95" t="s">
        <v>6</v>
      </c>
      <c r="E22" s="96">
        <f>(J17*E4/2)+(((E9*(1-0.148))+(E16/E6))*(H4/2))+E13</f>
        <v>72.522710508132619</v>
      </c>
      <c r="F22" s="4"/>
      <c r="G22" s="4"/>
      <c r="H22" s="4"/>
    </row>
    <row r="23" spans="3:54" ht="18" hidden="1" customHeight="1" x14ac:dyDescent="0.25">
      <c r="C23" s="203">
        <v>3</v>
      </c>
      <c r="D23" s="10"/>
      <c r="E23" s="5"/>
      <c r="F23" s="4"/>
      <c r="G23" s="4"/>
      <c r="H23" s="4"/>
    </row>
    <row r="24" spans="3:54" ht="18" hidden="1" customHeight="1" x14ac:dyDescent="0.25">
      <c r="C24" s="186"/>
      <c r="D24" s="95" t="s">
        <v>6</v>
      </c>
      <c r="E24" s="96">
        <f>(J17*E4/2)+(((E9*(1-0.148))+(E15/E6))*(H4/2))+E14</f>
        <v>80.7811968479852</v>
      </c>
      <c r="F24" s="4"/>
      <c r="G24" s="4"/>
      <c r="H24" s="4"/>
    </row>
    <row r="25" spans="3:54" ht="18" hidden="1" customHeight="1" x14ac:dyDescent="0.25">
      <c r="C25" s="203">
        <v>4</v>
      </c>
      <c r="D25" s="10"/>
      <c r="E25" s="5"/>
      <c r="F25" s="4"/>
      <c r="G25" s="4"/>
      <c r="H25" s="4"/>
    </row>
    <row r="26" spans="3:54" ht="18" hidden="1" customHeight="1" x14ac:dyDescent="0.25">
      <c r="C26" s="186"/>
      <c r="D26" s="97" t="s">
        <v>6</v>
      </c>
      <c r="E26" s="98">
        <f>(J17*E4/2)+(((E9*(1-0.148))+(E16/E6))*(H4/2))+E14</f>
        <v>81.94271050813262</v>
      </c>
      <c r="F26" s="4"/>
      <c r="G26" s="4"/>
      <c r="H26" s="4"/>
    </row>
    <row r="27" spans="3:54" ht="18" hidden="1" customHeight="1" x14ac:dyDescent="0.25">
      <c r="D27" s="10"/>
      <c r="E27" s="5"/>
      <c r="F27" s="4"/>
      <c r="G27" s="4"/>
      <c r="H27" s="4"/>
    </row>
    <row r="28" spans="3:54" ht="18" hidden="1" customHeight="1" x14ac:dyDescent="0.25">
      <c r="C28" s="196"/>
      <c r="D28" s="197"/>
      <c r="E28" s="99"/>
      <c r="F28" s="4"/>
      <c r="G28" s="4"/>
      <c r="H28" s="4"/>
    </row>
    <row r="29" spans="3:54" ht="18" customHeight="1" x14ac:dyDescent="0.25">
      <c r="D29" s="194"/>
      <c r="E29" s="195"/>
      <c r="F29" s="4"/>
      <c r="G29" s="4"/>
      <c r="H29" s="4"/>
      <c r="Q29" s="77" t="s">
        <v>47</v>
      </c>
    </row>
    <row r="30" spans="3:54" ht="18" hidden="1" customHeight="1" x14ac:dyDescent="0.3">
      <c r="C30" s="58"/>
      <c r="D30" s="58"/>
      <c r="E30" s="100"/>
      <c r="F30" s="6"/>
      <c r="G30" s="7"/>
      <c r="H30" s="7"/>
      <c r="Q30" s="198" t="s">
        <v>37</v>
      </c>
      <c r="R30" s="199"/>
      <c r="S30" s="67">
        <v>2</v>
      </c>
      <c r="T30" s="68">
        <v>2</v>
      </c>
      <c r="U30" s="65">
        <v>2</v>
      </c>
      <c r="V30" s="68">
        <v>2</v>
      </c>
      <c r="W30" s="67">
        <v>2.5</v>
      </c>
      <c r="X30" s="68">
        <v>2.5</v>
      </c>
      <c r="Y30" s="65">
        <v>2.5</v>
      </c>
      <c r="Z30" s="69">
        <v>2.5</v>
      </c>
      <c r="AA30" s="68">
        <v>3</v>
      </c>
      <c r="AB30" s="68">
        <v>3</v>
      </c>
      <c r="AC30" s="65">
        <v>3</v>
      </c>
      <c r="AD30" s="68">
        <v>3</v>
      </c>
      <c r="AE30" s="67">
        <v>3.5</v>
      </c>
      <c r="AF30" s="68">
        <v>3.5</v>
      </c>
      <c r="AG30" s="65">
        <v>3.5</v>
      </c>
      <c r="AH30" s="69">
        <v>3.5</v>
      </c>
      <c r="AI30" s="68">
        <v>4</v>
      </c>
      <c r="AJ30" s="68">
        <v>4</v>
      </c>
      <c r="AK30" s="65">
        <v>4</v>
      </c>
      <c r="AL30" s="68">
        <v>4</v>
      </c>
      <c r="AM30" s="67">
        <v>4.5</v>
      </c>
      <c r="AN30" s="68">
        <v>4.5</v>
      </c>
      <c r="AO30" s="65">
        <v>4.5</v>
      </c>
      <c r="AP30" s="69">
        <v>4.5</v>
      </c>
      <c r="AQ30" s="68">
        <v>5</v>
      </c>
      <c r="AR30" s="68">
        <v>5</v>
      </c>
      <c r="AS30" s="65">
        <v>5</v>
      </c>
      <c r="AT30" s="68">
        <v>5</v>
      </c>
      <c r="AU30" s="67">
        <v>5.5</v>
      </c>
      <c r="AV30" s="68">
        <v>5.5</v>
      </c>
      <c r="AW30" s="65">
        <v>5.5</v>
      </c>
      <c r="AX30" s="69">
        <v>5.5</v>
      </c>
      <c r="AY30" s="67">
        <v>6</v>
      </c>
      <c r="AZ30" s="68">
        <v>6</v>
      </c>
      <c r="BA30" s="65">
        <v>6</v>
      </c>
      <c r="BB30" s="69">
        <v>6</v>
      </c>
    </row>
    <row r="31" spans="3:54" ht="18" hidden="1" customHeight="1" x14ac:dyDescent="0.3">
      <c r="C31" s="58">
        <v>1</v>
      </c>
      <c r="D31" s="85" t="s">
        <v>22</v>
      </c>
      <c r="E31" s="88">
        <f>(((5*($H$10*10000))/($E20*(5/384)))^(1/4))/100</f>
        <v>3.3805920902275295</v>
      </c>
      <c r="F31" s="6"/>
      <c r="G31" s="7"/>
      <c r="H31" s="7"/>
      <c r="Q31" s="200" t="s">
        <v>3</v>
      </c>
      <c r="R31" s="201"/>
      <c r="S31" s="70">
        <v>5</v>
      </c>
      <c r="T31" s="71">
        <v>15</v>
      </c>
      <c r="U31" s="71">
        <v>25</v>
      </c>
      <c r="V31" s="73">
        <v>35</v>
      </c>
      <c r="W31" s="70">
        <v>5</v>
      </c>
      <c r="X31" s="71">
        <v>15</v>
      </c>
      <c r="Y31" s="71">
        <v>25</v>
      </c>
      <c r="Z31" s="72">
        <v>35</v>
      </c>
      <c r="AA31" s="74">
        <v>5</v>
      </c>
      <c r="AB31" s="71">
        <v>15</v>
      </c>
      <c r="AC31" s="71">
        <v>25</v>
      </c>
      <c r="AD31" s="73">
        <v>35</v>
      </c>
      <c r="AE31" s="70">
        <v>5</v>
      </c>
      <c r="AF31" s="71">
        <v>15</v>
      </c>
      <c r="AG31" s="71">
        <v>25</v>
      </c>
      <c r="AH31" s="72">
        <v>35</v>
      </c>
      <c r="AI31" s="74">
        <v>5</v>
      </c>
      <c r="AJ31" s="71">
        <v>15</v>
      </c>
      <c r="AK31" s="71">
        <v>25</v>
      </c>
      <c r="AL31" s="73">
        <v>35</v>
      </c>
      <c r="AM31" s="70">
        <v>5</v>
      </c>
      <c r="AN31" s="71">
        <v>15</v>
      </c>
      <c r="AO31" s="71">
        <v>25</v>
      </c>
      <c r="AP31" s="72">
        <v>35</v>
      </c>
      <c r="AQ31" s="74">
        <v>5</v>
      </c>
      <c r="AR31" s="71">
        <v>15</v>
      </c>
      <c r="AS31" s="71">
        <v>25</v>
      </c>
      <c r="AT31" s="73">
        <v>35</v>
      </c>
      <c r="AU31" s="70">
        <v>5</v>
      </c>
      <c r="AV31" s="71">
        <v>15</v>
      </c>
      <c r="AW31" s="71">
        <v>25</v>
      </c>
      <c r="AX31" s="72">
        <v>35</v>
      </c>
      <c r="AY31" s="70">
        <v>5</v>
      </c>
      <c r="AZ31" s="71">
        <v>15</v>
      </c>
      <c r="BA31" s="71">
        <v>25</v>
      </c>
      <c r="BB31" s="72">
        <v>35</v>
      </c>
    </row>
    <row r="32" spans="3:54" ht="18" hidden="1" customHeight="1" x14ac:dyDescent="0.3">
      <c r="C32" s="58"/>
      <c r="D32" s="113" t="s">
        <v>56</v>
      </c>
      <c r="E32" s="60"/>
      <c r="F32" s="6"/>
      <c r="G32" s="7"/>
      <c r="H32" s="7"/>
      <c r="Q32" s="180" t="s">
        <v>36</v>
      </c>
      <c r="R32" s="61">
        <v>45</v>
      </c>
      <c r="S32" s="109">
        <f>(((5*($H$10*10000))/(((((VLOOKUP(S$31,$I$5:$J$15,2))*$R32)*(S$30+0.035)/2)+((($E$9*(1-0.148))+($E$15/$E$6))*((S$30+0.035)/COS(S$31*PI()/180))/2)+$E$13)*(5/384)))^(1/4))/100</f>
        <v>3.6929017475033059</v>
      </c>
      <c r="T32" s="109">
        <f t="shared" ref="T32:BB36" si="1">(((5*($H$10*10000))/(((((VLOOKUP(T$31,$I$5:$J$15,2))*$R32)*(T$30+0.035)/2)+((($E$9*(1-0.148))+($E$15/$E$6))*((T$30+0.035)/COS(T$31*PI()/180))/2)+$E$13)*(5/384)))^(1/4))/100</f>
        <v>3.6883612474920393</v>
      </c>
      <c r="U32" s="109">
        <f t="shared" si="1"/>
        <v>3.6786260027654487</v>
      </c>
      <c r="V32" s="109">
        <f t="shared" si="1"/>
        <v>3.7787212109868462</v>
      </c>
      <c r="W32" s="109">
        <f t="shared" si="1"/>
        <v>3.5150535303022377</v>
      </c>
      <c r="X32" s="109">
        <f t="shared" si="1"/>
        <v>3.5106346914653783</v>
      </c>
      <c r="Y32" s="109">
        <f t="shared" si="1"/>
        <v>3.5011623499974736</v>
      </c>
      <c r="Z32" s="109">
        <f t="shared" si="1"/>
        <v>3.5986912776505573</v>
      </c>
      <c r="AA32" s="109">
        <f t="shared" si="1"/>
        <v>3.3731717451819438</v>
      </c>
      <c r="AB32" s="109">
        <f t="shared" si="1"/>
        <v>3.3688664736064569</v>
      </c>
      <c r="AC32" s="109">
        <f t="shared" si="1"/>
        <v>3.3596389681229715</v>
      </c>
      <c r="AD32" s="109">
        <f t="shared" si="1"/>
        <v>3.4547400481506041</v>
      </c>
      <c r="AE32" s="109">
        <f t="shared" si="1"/>
        <v>3.2559737154928037</v>
      </c>
      <c r="AF32" s="109">
        <f t="shared" si="1"/>
        <v>3.2517719861428933</v>
      </c>
      <c r="AG32" s="109">
        <f t="shared" si="1"/>
        <v>3.2427674016077224</v>
      </c>
      <c r="AH32" s="109">
        <f t="shared" si="1"/>
        <v>3.3356379588558811</v>
      </c>
      <c r="AI32" s="109">
        <f t="shared" si="1"/>
        <v>3.1566677498305102</v>
      </c>
      <c r="AJ32" s="109">
        <f t="shared" si="1"/>
        <v>3.1525599401556166</v>
      </c>
      <c r="AK32" s="109">
        <f t="shared" si="1"/>
        <v>3.1437573801894776</v>
      </c>
      <c r="AL32" s="109">
        <f t="shared" si="1"/>
        <v>3.2345945895659778</v>
      </c>
      <c r="AM32" s="109">
        <f t="shared" si="1"/>
        <v>3.0708690610599776</v>
      </c>
      <c r="AN32" s="109">
        <f t="shared" si="1"/>
        <v>3.066846553584996</v>
      </c>
      <c r="AO32" s="109">
        <f t="shared" si="1"/>
        <v>3.0582273661802888</v>
      </c>
      <c r="AP32" s="109">
        <f t="shared" si="1"/>
        <v>3.1472112722464964</v>
      </c>
      <c r="AQ32" s="109">
        <f t="shared" si="1"/>
        <v>2.9955934049013591</v>
      </c>
      <c r="AR32" s="109">
        <f t="shared" si="1"/>
        <v>2.9916486565091094</v>
      </c>
      <c r="AS32" s="109">
        <f t="shared" si="1"/>
        <v>2.9831965476759836</v>
      </c>
      <c r="AT32" s="109">
        <f t="shared" si="1"/>
        <v>3.070486583246772</v>
      </c>
      <c r="AU32" s="109">
        <f t="shared" si="1"/>
        <v>2.9287241737591234</v>
      </c>
      <c r="AV32" s="109">
        <f t="shared" si="1"/>
        <v>2.9248506232217846</v>
      </c>
      <c r="AW32" s="109">
        <f t="shared" si="1"/>
        <v>2.9165514390779617</v>
      </c>
      <c r="AX32" s="109">
        <f t="shared" si="1"/>
        <v>3.0022873601315019</v>
      </c>
      <c r="AY32" s="109">
        <f t="shared" si="1"/>
        <v>2.8687094842732659</v>
      </c>
      <c r="AZ32" s="109">
        <f t="shared" si="1"/>
        <v>2.8649014215277573</v>
      </c>
      <c r="BA32" s="109">
        <f t="shared" si="1"/>
        <v>2.8567428563350621</v>
      </c>
      <c r="BB32" s="109">
        <f t="shared" si="1"/>
        <v>2.941046966339314</v>
      </c>
    </row>
    <row r="33" spans="3:54" ht="18" hidden="1" customHeight="1" x14ac:dyDescent="0.3">
      <c r="C33" s="58"/>
      <c r="D33" s="59"/>
      <c r="E33" s="60"/>
      <c r="F33" s="6"/>
      <c r="G33" s="7"/>
      <c r="H33" s="7"/>
      <c r="Q33" s="181"/>
      <c r="R33" s="62">
        <v>55</v>
      </c>
      <c r="S33" s="110">
        <f>(((5*($H$10*10000))/(((((VLOOKUP(S$31,$I$5:$J$15,2))*$R33)*(S$30+0.035)/2)+((($E$9*(1-0.148))+($E$15/$E$6))*((S$30+0.035)/COS(S$31*PI()/180))/2)+$E$13)*(5/384)))^(1/4))/100</f>
        <v>3.5565276680148492</v>
      </c>
      <c r="T33" s="110">
        <f t="shared" si="1"/>
        <v>3.55276425195441</v>
      </c>
      <c r="U33" s="110">
        <f t="shared" si="1"/>
        <v>3.5446842861809249</v>
      </c>
      <c r="V33" s="110">
        <f t="shared" si="1"/>
        <v>3.6502532347353287</v>
      </c>
      <c r="W33" s="110">
        <f t="shared" si="1"/>
        <v>3.3825896521586332</v>
      </c>
      <c r="X33" s="110">
        <f t="shared" si="1"/>
        <v>3.3789413630609157</v>
      </c>
      <c r="Y33" s="110">
        <f t="shared" si="1"/>
        <v>3.371109825545052</v>
      </c>
      <c r="Z33" s="110">
        <f t="shared" si="1"/>
        <v>3.4735715552203801</v>
      </c>
      <c r="AA33" s="110">
        <f t="shared" si="1"/>
        <v>3.2442852757628948</v>
      </c>
      <c r="AB33" s="110">
        <f t="shared" si="1"/>
        <v>3.2407403819416225</v>
      </c>
      <c r="AC33" s="110">
        <f t="shared" si="1"/>
        <v>3.2331316391127984</v>
      </c>
      <c r="AD33" s="110">
        <f t="shared" si="1"/>
        <v>3.3327719963116555</v>
      </c>
      <c r="AE33" s="110">
        <f t="shared" si="1"/>
        <v>3.1303109165912129</v>
      </c>
      <c r="AF33" s="110">
        <f t="shared" si="1"/>
        <v>3.1268581684278818</v>
      </c>
      <c r="AG33" s="110">
        <f t="shared" si="1"/>
        <v>3.119447808632843</v>
      </c>
      <c r="AH33" s="110">
        <f t="shared" si="1"/>
        <v>3.2165571489986111</v>
      </c>
      <c r="AI33" s="110">
        <f t="shared" si="1"/>
        <v>3.0339065722335055</v>
      </c>
      <c r="AJ33" s="110">
        <f t="shared" si="1"/>
        <v>3.0305361519999501</v>
      </c>
      <c r="AK33" s="110">
        <f t="shared" si="1"/>
        <v>3.0233029354831675</v>
      </c>
      <c r="AL33" s="110">
        <f t="shared" si="1"/>
        <v>3.1181409117277483</v>
      </c>
      <c r="AM33" s="110">
        <f t="shared" si="1"/>
        <v>2.9507288534846374</v>
      </c>
      <c r="AN33" s="110">
        <f t="shared" si="1"/>
        <v>2.9474324033170558</v>
      </c>
      <c r="AO33" s="110">
        <f t="shared" si="1"/>
        <v>2.9403582799811958</v>
      </c>
      <c r="AP33" s="110">
        <f t="shared" si="1"/>
        <v>3.0331489758951982</v>
      </c>
      <c r="AQ33" s="110">
        <f t="shared" si="1"/>
        <v>2.8778325978902459</v>
      </c>
      <c r="AR33" s="110">
        <f t="shared" si="1"/>
        <v>2.8746030307371848</v>
      </c>
      <c r="AS33" s="110">
        <f t="shared" si="1"/>
        <v>2.8676727123102341</v>
      </c>
      <c r="AT33" s="110">
        <f t="shared" si="1"/>
        <v>2.9586078208399584</v>
      </c>
      <c r="AU33" s="110">
        <f t="shared" si="1"/>
        <v>2.8131350354503781</v>
      </c>
      <c r="AV33" s="110">
        <f t="shared" si="1"/>
        <v>2.8099663204074563</v>
      </c>
      <c r="AW33" s="110">
        <f t="shared" si="1"/>
        <v>2.8031668073459035</v>
      </c>
      <c r="AX33" s="110">
        <f t="shared" si="1"/>
        <v>2.892410465836321</v>
      </c>
      <c r="AY33" s="110">
        <f t="shared" si="1"/>
        <v>2.7551127318973441</v>
      </c>
      <c r="AZ33" s="110">
        <f t="shared" si="1"/>
        <v>2.7519997041708093</v>
      </c>
      <c r="BA33" s="110">
        <f t="shared" si="1"/>
        <v>2.7453198704600106</v>
      </c>
      <c r="BB33" s="110">
        <f t="shared" si="1"/>
        <v>2.8330132909730947</v>
      </c>
    </row>
    <row r="34" spans="3:54" ht="18" hidden="1" customHeight="1" x14ac:dyDescent="0.3">
      <c r="C34" s="58"/>
      <c r="D34" s="59"/>
      <c r="E34" s="60"/>
      <c r="F34" s="6"/>
      <c r="G34" s="7"/>
      <c r="H34" s="7"/>
      <c r="Q34" s="181"/>
      <c r="R34" s="62">
        <v>65</v>
      </c>
      <c r="S34" s="110">
        <f>(((5*($H$10*10000))/(((((VLOOKUP(S$31,$I$5:$J$15,2))*$R34)*(S$30+0.035)/2)+((($E$9*(1-0.148))+($E$15/$E$6))*((S$30+0.035)/COS(S$31*PI()/180))/2)+$E$13)*(5/384)))^(1/4))/100</f>
        <v>3.4421160112287841</v>
      </c>
      <c r="T34" s="110">
        <f t="shared" si="1"/>
        <v>3.4389191813075204</v>
      </c>
      <c r="U34" s="110">
        <f t="shared" si="1"/>
        <v>3.4320486790217148</v>
      </c>
      <c r="V34" s="110">
        <f t="shared" si="1"/>
        <v>3.5410262779642609</v>
      </c>
      <c r="W34" s="110">
        <f t="shared" si="1"/>
        <v>3.2718388091008523</v>
      </c>
      <c r="X34" s="110">
        <f t="shared" si="1"/>
        <v>3.2687488834151512</v>
      </c>
      <c r="Y34" s="110">
        <f t="shared" si="1"/>
        <v>3.2621089529644927</v>
      </c>
      <c r="Z34" s="110">
        <f t="shared" si="1"/>
        <v>3.3675648469806765</v>
      </c>
      <c r="AA34" s="110">
        <f t="shared" si="1"/>
        <v>3.1367810783424552</v>
      </c>
      <c r="AB34" s="110">
        <f t="shared" si="1"/>
        <v>3.1337848247063533</v>
      </c>
      <c r="AC34" s="110">
        <f t="shared" si="1"/>
        <v>3.1273467323007087</v>
      </c>
      <c r="AD34" s="110">
        <f t="shared" si="1"/>
        <v>3.2296878859056788</v>
      </c>
      <c r="AE34" s="110">
        <f t="shared" si="1"/>
        <v>3.0256780747968519</v>
      </c>
      <c r="AF34" s="110">
        <f t="shared" si="1"/>
        <v>3.0227640499362294</v>
      </c>
      <c r="AG34" s="110">
        <f t="shared" si="1"/>
        <v>3.0165030323038389</v>
      </c>
      <c r="AH34" s="110">
        <f t="shared" si="1"/>
        <v>3.1160941132979634</v>
      </c>
      <c r="AI34" s="110">
        <f t="shared" si="1"/>
        <v>2.9318259315791382</v>
      </c>
      <c r="AJ34" s="110">
        <f t="shared" si="1"/>
        <v>2.928984624731819</v>
      </c>
      <c r="AK34" s="110">
        <f t="shared" si="1"/>
        <v>2.9228801367776693</v>
      </c>
      <c r="AL34" s="110">
        <f t="shared" si="1"/>
        <v>3.0200296101938515</v>
      </c>
      <c r="AM34" s="110">
        <f t="shared" si="1"/>
        <v>2.8509327655596906</v>
      </c>
      <c r="AN34" s="110">
        <f t="shared" si="1"/>
        <v>2.8481563102182883</v>
      </c>
      <c r="AO34" s="110">
        <f t="shared" si="1"/>
        <v>2.8421913770576954</v>
      </c>
      <c r="AP34" s="110">
        <f t="shared" si="1"/>
        <v>2.9371571056892587</v>
      </c>
      <c r="AQ34" s="110">
        <f t="shared" si="1"/>
        <v>2.7800963397241145</v>
      </c>
      <c r="AR34" s="110">
        <f t="shared" si="1"/>
        <v>2.7773781920202465</v>
      </c>
      <c r="AS34" s="110">
        <f t="shared" si="1"/>
        <v>2.7715387031726464</v>
      </c>
      <c r="AT34" s="110">
        <f t="shared" si="1"/>
        <v>2.8645367352451943</v>
      </c>
      <c r="AU34" s="110">
        <f t="shared" si="1"/>
        <v>2.7172687101625002</v>
      </c>
      <c r="AV34" s="110">
        <f t="shared" si="1"/>
        <v>2.7146033772275144</v>
      </c>
      <c r="AW34" s="110">
        <f t="shared" si="1"/>
        <v>2.7088774947577399</v>
      </c>
      <c r="AX34" s="110">
        <f t="shared" si="1"/>
        <v>2.8000901193729235</v>
      </c>
      <c r="AY34" s="110">
        <f t="shared" si="1"/>
        <v>2.6609545664445777</v>
      </c>
      <c r="AZ34" s="110">
        <f t="shared" si="1"/>
        <v>2.6583373925464597</v>
      </c>
      <c r="BA34" s="110">
        <f t="shared" si="1"/>
        <v>2.6527150867202223</v>
      </c>
      <c r="BB34" s="110">
        <f t="shared" si="1"/>
        <v>2.7422974178935817</v>
      </c>
    </row>
    <row r="35" spans="3:54" ht="20.100000000000001" hidden="1" customHeight="1" x14ac:dyDescent="0.3">
      <c r="C35" s="58"/>
      <c r="D35" s="59"/>
      <c r="E35" s="60"/>
      <c r="F35" s="6"/>
      <c r="G35" s="7"/>
      <c r="H35" s="7"/>
      <c r="Q35" s="181"/>
      <c r="R35" s="62">
        <v>90</v>
      </c>
      <c r="S35" s="110">
        <f>(((5*($H$10*10000))/(((((VLOOKUP(S$31,$I$5:$J$15,2))*$R35)*(S$30+0.035)/2)+((($E$9*(1-0.148))+($E$15/$E$6))*((S$30+0.035)/COS(S$31*PI()/180))/2)+$E$13)*(5/384)))^(1/4))/100</f>
        <v>3.2195708696884355</v>
      </c>
      <c r="T35" s="110">
        <f t="shared" si="1"/>
        <v>3.2172809598074683</v>
      </c>
      <c r="U35" s="110">
        <f t="shared" si="1"/>
        <v>3.2123511471258417</v>
      </c>
      <c r="V35" s="110">
        <f t="shared" si="1"/>
        <v>3.3251658993324393</v>
      </c>
      <c r="W35" s="110">
        <f t="shared" si="1"/>
        <v>3.0572765300200864</v>
      </c>
      <c r="X35" s="110">
        <f t="shared" si="1"/>
        <v>3.0550740820226894</v>
      </c>
      <c r="Y35" s="110">
        <f t="shared" si="1"/>
        <v>3.0503329023835217</v>
      </c>
      <c r="Z35" s="110">
        <f t="shared" si="1"/>
        <v>3.1589517729784644</v>
      </c>
      <c r="AA35" s="110">
        <f t="shared" si="1"/>
        <v>2.9290831382649576</v>
      </c>
      <c r="AB35" s="110">
        <f t="shared" si="1"/>
        <v>2.9269546833033466</v>
      </c>
      <c r="AC35" s="110">
        <f t="shared" si="1"/>
        <v>2.9223730135044765</v>
      </c>
      <c r="AD35" s="110">
        <f t="shared" si="1"/>
        <v>3.0274177352533318</v>
      </c>
      <c r="AE35" s="110">
        <f t="shared" si="1"/>
        <v>2.8239351787730431</v>
      </c>
      <c r="AF35" s="110">
        <f t="shared" si="1"/>
        <v>2.8218702486795753</v>
      </c>
      <c r="AG35" s="110">
        <f t="shared" si="1"/>
        <v>2.8174254808615391</v>
      </c>
      <c r="AH35" s="110">
        <f t="shared" si="1"/>
        <v>2.9193881277570637</v>
      </c>
      <c r="AI35" s="110">
        <f t="shared" si="1"/>
        <v>2.7353066776375652</v>
      </c>
      <c r="AJ35" s="110">
        <f t="shared" si="1"/>
        <v>2.7332970656426006</v>
      </c>
      <c r="AK35" s="110">
        <f t="shared" si="1"/>
        <v>2.7289714883111476</v>
      </c>
      <c r="AL35" s="110">
        <f t="shared" si="1"/>
        <v>2.8282419262803762</v>
      </c>
      <c r="AM35" s="110">
        <f t="shared" si="1"/>
        <v>2.6590444404830458</v>
      </c>
      <c r="AN35" s="110">
        <f t="shared" si="1"/>
        <v>2.6570836063757266</v>
      </c>
      <c r="AO35" s="110">
        <f t="shared" si="1"/>
        <v>2.6528631113164103</v>
      </c>
      <c r="AP35" s="110">
        <f t="shared" si="1"/>
        <v>2.7497542014233378</v>
      </c>
      <c r="AQ35" s="110">
        <f t="shared" si="1"/>
        <v>2.5923527665820854</v>
      </c>
      <c r="AR35" s="110">
        <f t="shared" si="1"/>
        <v>2.5904354087784713</v>
      </c>
      <c r="AS35" s="110">
        <f t="shared" si="1"/>
        <v>2.5863085634895966</v>
      </c>
      <c r="AT35" s="110">
        <f t="shared" si="1"/>
        <v>2.6810751704454803</v>
      </c>
      <c r="AU35" s="110">
        <f t="shared" si="1"/>
        <v>2.5332659715498265</v>
      </c>
      <c r="AV35" s="110">
        <f t="shared" si="1"/>
        <v>2.5313877241622165</v>
      </c>
      <c r="AW35" s="110">
        <f t="shared" si="1"/>
        <v>2.5273451162625244</v>
      </c>
      <c r="AX35" s="110">
        <f t="shared" si="1"/>
        <v>2.6201979004279621</v>
      </c>
      <c r="AY35" s="110">
        <f t="shared" si="1"/>
        <v>2.4803529867104284</v>
      </c>
      <c r="AZ35" s="110">
        <f t="shared" si="1"/>
        <v>2.4785102032758695</v>
      </c>
      <c r="BA35" s="110">
        <f t="shared" si="1"/>
        <v>2.474543972919979</v>
      </c>
      <c r="BB35" s="110">
        <f t="shared" si="1"/>
        <v>2.5656593884792427</v>
      </c>
    </row>
    <row r="36" spans="3:54" ht="18" hidden="1" customHeight="1" x14ac:dyDescent="0.25">
      <c r="C36" s="58"/>
      <c r="D36" s="58"/>
      <c r="E36" s="100"/>
      <c r="F36" s="8"/>
      <c r="G36" s="7"/>
      <c r="H36" s="7"/>
      <c r="Q36" s="182"/>
      <c r="R36" s="108">
        <v>140</v>
      </c>
      <c r="S36" s="111">
        <f>(((5*($H$10*10000))/(((((VLOOKUP(S$31,$I$5:$J$15,2))*$R36)*(S$30+0.035)/2)+((($E$9*(1-0.148))+($E$15/$E$6))*((S$30+0.035)/COS(S$31*PI()/180))/2)+$E$13)*(5/384)))^(1/4))/100</f>
        <v>2.9243418960763012</v>
      </c>
      <c r="T36" s="111">
        <f t="shared" si="1"/>
        <v>2.9229253988999706</v>
      </c>
      <c r="U36" s="111">
        <f t="shared" si="1"/>
        <v>2.9198704493647365</v>
      </c>
      <c r="V36" s="111">
        <f t="shared" si="1"/>
        <v>3.0328862095950546</v>
      </c>
      <c r="W36" s="111">
        <f t="shared" si="1"/>
        <v>2.774080119358763</v>
      </c>
      <c r="X36" s="111">
        <f t="shared" si="1"/>
        <v>2.7727246835961679</v>
      </c>
      <c r="Y36" s="111">
        <f t="shared" si="1"/>
        <v>2.7698015221894456</v>
      </c>
      <c r="Z36" s="111">
        <f t="shared" si="1"/>
        <v>2.8780339340268712</v>
      </c>
      <c r="AA36" s="111">
        <f t="shared" si="1"/>
        <v>2.6558990972483576</v>
      </c>
      <c r="AB36" s="111">
        <f t="shared" si="1"/>
        <v>2.6545937699968203</v>
      </c>
      <c r="AC36" s="111">
        <f t="shared" si="1"/>
        <v>2.6517787374793715</v>
      </c>
      <c r="AD36" s="111">
        <f t="shared" si="1"/>
        <v>2.7560680106904316</v>
      </c>
      <c r="AE36" s="111">
        <f t="shared" si="1"/>
        <v>2.5592549444886554</v>
      </c>
      <c r="AF36" s="111">
        <f t="shared" si="1"/>
        <v>2.5579917862373978</v>
      </c>
      <c r="AG36" s="111">
        <f t="shared" si="1"/>
        <v>2.5552677389477405</v>
      </c>
      <c r="AH36" s="111">
        <f t="shared" si="1"/>
        <v>2.6562286622057285</v>
      </c>
      <c r="AI36" s="111">
        <f t="shared" si="1"/>
        <v>2.4779757374736842</v>
      </c>
      <c r="AJ36" s="111">
        <f t="shared" si="1"/>
        <v>2.4767487852182186</v>
      </c>
      <c r="AK36" s="111">
        <f t="shared" si="1"/>
        <v>2.4741028504162781</v>
      </c>
      <c r="AL36" s="111">
        <f t="shared" si="1"/>
        <v>2.5721999423225088</v>
      </c>
      <c r="AM36" s="111">
        <f t="shared" si="1"/>
        <v>2.4081575117831298</v>
      </c>
      <c r="AN36" s="111">
        <f t="shared" si="1"/>
        <v>2.406962150264143</v>
      </c>
      <c r="AO36" s="111">
        <f t="shared" si="1"/>
        <v>2.4043843663467648</v>
      </c>
      <c r="AP36" s="111">
        <f t="shared" si="1"/>
        <v>2.4999786635096757</v>
      </c>
      <c r="AQ36" s="111">
        <f t="shared" si="1"/>
        <v>2.347184527394504</v>
      </c>
      <c r="AR36" s="111">
        <f t="shared" si="1"/>
        <v>2.3460170940536953</v>
      </c>
      <c r="AS36" s="111">
        <f t="shared" si="1"/>
        <v>2.3434995567132506</v>
      </c>
      <c r="AT36" s="111">
        <f t="shared" si="1"/>
        <v>2.4368784559715158</v>
      </c>
      <c r="AU36" s="111">
        <f t="shared" si="1"/>
        <v>2.2932243605565632</v>
      </c>
      <c r="AV36" s="111">
        <f t="shared" si="1"/>
        <v>2.2920818876300117</v>
      </c>
      <c r="AW36" s="111">
        <f t="shared" si="1"/>
        <v>2.2896181926334944</v>
      </c>
      <c r="AX36" s="111">
        <f t="shared" si="1"/>
        <v>2.3810151258774215</v>
      </c>
      <c r="AY36" s="111">
        <f t="shared" si="1"/>
        <v>2.2449469100651984</v>
      </c>
      <c r="AZ36" s="111">
        <f t="shared" si="1"/>
        <v>2.2438269501887715</v>
      </c>
      <c r="BA36" s="111">
        <f t="shared" si="1"/>
        <v>2.2414118166919521</v>
      </c>
      <c r="BB36" s="111">
        <f t="shared" si="1"/>
        <v>2.3310196474997147</v>
      </c>
    </row>
    <row r="37" spans="3:54" ht="18" customHeight="1" x14ac:dyDescent="0.3">
      <c r="C37" s="58">
        <v>2</v>
      </c>
      <c r="D37" s="138" t="s">
        <v>62</v>
      </c>
      <c r="E37" s="88">
        <f>0.99*((((5*($H$10*10000))/($E22*(5/384)))^(1/4))/100)</f>
        <v>3.3333045112065323</v>
      </c>
      <c r="F37" s="8"/>
      <c r="G37" s="7"/>
      <c r="H37" s="7"/>
      <c r="Q37" s="77" t="s">
        <v>48</v>
      </c>
      <c r="R37" s="122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</row>
    <row r="38" spans="3:54" ht="18" customHeight="1" x14ac:dyDescent="0.25">
      <c r="C38" s="58"/>
      <c r="D38" s="59"/>
      <c r="E38" s="60"/>
      <c r="F38" s="8"/>
      <c r="G38" s="7"/>
      <c r="H38" s="7"/>
      <c r="Q38" s="180" t="s">
        <v>36</v>
      </c>
      <c r="R38" s="128">
        <v>45</v>
      </c>
      <c r="S38" s="133">
        <f>0.99*((((5*($H$10*10000))/(((((VLOOKUP(S$31,$I$5:$J$15,2))*$R38)*(S$30+0.035)/2)+((($E$9*(1-0.148))+($E$16/$E$6))*((S$30+0.035)/COS(S$31*PI()/180))/2)+$E$13)*(5/384)))^(1/4))/100)</f>
        <v>3.6419050993640081</v>
      </c>
      <c r="T38" s="133">
        <f t="shared" ref="T38:BB42" si="2">0.99*((((5*($H$10*10000))/(((((VLOOKUP(T$31,$I$5:$J$15,2))*$R38)*(T$30+0.035)/2)+((($E$9*(1-0.148))+($E$16/$E$6))*((T$30+0.035)/COS(T$31*PI()/180))/2)+$E$13)*(5/384)))^(1/4))/100)</f>
        <v>3.6370617746305718</v>
      </c>
      <c r="U38" s="133">
        <f t="shared" si="2"/>
        <v>3.6266854159549307</v>
      </c>
      <c r="V38" s="133">
        <f t="shared" si="2"/>
        <v>3.7218045414450756</v>
      </c>
      <c r="W38" s="133">
        <f t="shared" si="2"/>
        <v>3.4662143088618453</v>
      </c>
      <c r="X38" s="133">
        <f t="shared" si="2"/>
        <v>3.4615028097955225</v>
      </c>
      <c r="Y38" s="133">
        <f t="shared" si="2"/>
        <v>3.4514111988314022</v>
      </c>
      <c r="Z38" s="133">
        <f t="shared" si="2"/>
        <v>3.5440415008491764</v>
      </c>
      <c r="AA38" s="133">
        <f t="shared" si="2"/>
        <v>3.3261045110695164</v>
      </c>
      <c r="AB38" s="133">
        <f t="shared" si="2"/>
        <v>3.321515490424455</v>
      </c>
      <c r="AC38" s="133">
        <f t="shared" si="2"/>
        <v>3.3116877912533984</v>
      </c>
      <c r="AD38" s="133">
        <f t="shared" si="2"/>
        <v>3.4019781361840136</v>
      </c>
      <c r="AE38" s="133">
        <f t="shared" si="2"/>
        <v>3.2104001595118659</v>
      </c>
      <c r="AF38" s="133">
        <f t="shared" si="2"/>
        <v>3.2059225031573142</v>
      </c>
      <c r="AG38" s="133">
        <f t="shared" si="2"/>
        <v>3.1963344279158394</v>
      </c>
      <c r="AH38" s="133">
        <f t="shared" si="2"/>
        <v>3.2844825832028639</v>
      </c>
      <c r="AI38" s="133">
        <f t="shared" si="2"/>
        <v>3.1123788790848796</v>
      </c>
      <c r="AJ38" s="133">
        <f t="shared" si="2"/>
        <v>3.1080020579957619</v>
      </c>
      <c r="AK38" s="133">
        <f t="shared" si="2"/>
        <v>3.0986307493245278</v>
      </c>
      <c r="AL38" s="133">
        <f t="shared" si="2"/>
        <v>3.1848305638922461</v>
      </c>
      <c r="AM38" s="133">
        <f t="shared" si="2"/>
        <v>3.0277029320050795</v>
      </c>
      <c r="AN38" s="133">
        <f t="shared" si="2"/>
        <v>3.0234175786829578</v>
      </c>
      <c r="AO38" s="133">
        <f t="shared" si="2"/>
        <v>3.0142427691491371</v>
      </c>
      <c r="AP38" s="133">
        <f t="shared" si="2"/>
        <v>3.0986696368431734</v>
      </c>
      <c r="AQ38" s="133">
        <f t="shared" si="2"/>
        <v>2.9534212984101882</v>
      </c>
      <c r="AR38" s="133">
        <f t="shared" si="2"/>
        <v>2.9492192458634459</v>
      </c>
      <c r="AS38" s="133">
        <f t="shared" si="2"/>
        <v>2.9402233017889028</v>
      </c>
      <c r="AT38" s="133">
        <f t="shared" si="2"/>
        <v>3.0230316989123991</v>
      </c>
      <c r="AU38" s="133">
        <f t="shared" si="2"/>
        <v>2.8874416130324039</v>
      </c>
      <c r="AV38" s="133">
        <f t="shared" si="2"/>
        <v>2.8833157764850221</v>
      </c>
      <c r="AW38" s="133">
        <f t="shared" si="2"/>
        <v>2.8744834222067857</v>
      </c>
      <c r="AX38" s="133">
        <f t="shared" si="2"/>
        <v>2.9558082737317766</v>
      </c>
      <c r="AY38" s="133">
        <f t="shared" si="2"/>
        <v>2.8282301711488613</v>
      </c>
      <c r="AZ38" s="133">
        <f t="shared" si="2"/>
        <v>2.8241743969180679</v>
      </c>
      <c r="BA38" s="133">
        <f t="shared" si="2"/>
        <v>2.8154923777762084</v>
      </c>
      <c r="BB38" s="134">
        <f t="shared" si="2"/>
        <v>2.8954514557875886</v>
      </c>
    </row>
    <row r="39" spans="3:54" ht="18" customHeight="1" x14ac:dyDescent="0.25">
      <c r="C39" s="58"/>
      <c r="D39" s="59"/>
      <c r="E39" s="60"/>
      <c r="F39" s="8"/>
      <c r="G39" s="7"/>
      <c r="H39" s="7"/>
      <c r="Q39" s="181"/>
      <c r="R39" s="129">
        <v>55</v>
      </c>
      <c r="S39" s="132">
        <f t="shared" ref="S39:AH42" si="3">0.99*((((5*($H$10*10000))/(((((VLOOKUP(S$31,$I$5:$J$15,2))*$R39)*(S$30+0.035)/2)+((($E$9*(1-0.148))+($E$16/$E$6))*((S$30+0.035)/COS(S$31*PI()/180))/2)+$E$13)*(5/384)))^(1/4))/100)</f>
        <v>3.5092917366588163</v>
      </c>
      <c r="T39" s="132">
        <f t="shared" si="3"/>
        <v>3.5052664507700761</v>
      </c>
      <c r="U39" s="132">
        <f t="shared" si="3"/>
        <v>3.4966302842429724</v>
      </c>
      <c r="V39" s="132">
        <f t="shared" si="3"/>
        <v>3.5976328227408336</v>
      </c>
      <c r="W39" s="132">
        <f t="shared" si="3"/>
        <v>3.3374513456285153</v>
      </c>
      <c r="X39" s="132">
        <f t="shared" si="3"/>
        <v>3.3335504535833902</v>
      </c>
      <c r="Y39" s="132">
        <f t="shared" si="3"/>
        <v>3.3251826023894067</v>
      </c>
      <c r="Z39" s="132">
        <f t="shared" si="3"/>
        <v>3.4231725047450254</v>
      </c>
      <c r="AA39" s="132">
        <f t="shared" si="3"/>
        <v>3.2008514403290484</v>
      </c>
      <c r="AB39" s="132">
        <f t="shared" si="3"/>
        <v>3.1970619470817456</v>
      </c>
      <c r="AC39" s="132">
        <f t="shared" si="3"/>
        <v>3.1889340205698371</v>
      </c>
      <c r="AD39" s="132">
        <f t="shared" si="3"/>
        <v>3.2841988409768845</v>
      </c>
      <c r="AE39" s="132">
        <f t="shared" si="3"/>
        <v>3.0883031126318041</v>
      </c>
      <c r="AF39" s="132">
        <f t="shared" si="3"/>
        <v>3.0846127262166672</v>
      </c>
      <c r="AG39" s="132">
        <f t="shared" si="3"/>
        <v>3.0766980563665802</v>
      </c>
      <c r="AH39" s="132">
        <f t="shared" si="3"/>
        <v>3.1695238005584327</v>
      </c>
      <c r="AI39" s="132">
        <f t="shared" si="2"/>
        <v>2.9931184961439938</v>
      </c>
      <c r="AJ39" s="132">
        <f t="shared" si="2"/>
        <v>2.989516554033897</v>
      </c>
      <c r="AK39" s="132">
        <f t="shared" si="2"/>
        <v>2.9817920804893836</v>
      </c>
      <c r="AL39" s="132">
        <f t="shared" si="2"/>
        <v>3.0724323001581104</v>
      </c>
      <c r="AM39" s="132">
        <f t="shared" si="2"/>
        <v>2.9110022168956715</v>
      </c>
      <c r="AN39" s="132">
        <f t="shared" si="2"/>
        <v>2.9074796735021358</v>
      </c>
      <c r="AO39" s="132">
        <f t="shared" si="2"/>
        <v>2.89992586828967</v>
      </c>
      <c r="AP39" s="132">
        <f t="shared" si="2"/>
        <v>2.9885983325514767</v>
      </c>
      <c r="AQ39" s="132">
        <f t="shared" si="2"/>
        <v>2.8390425376585684</v>
      </c>
      <c r="AR39" s="132">
        <f t="shared" si="2"/>
        <v>2.8355917401252868</v>
      </c>
      <c r="AS39" s="132">
        <f t="shared" si="2"/>
        <v>2.8281921015144467</v>
      </c>
      <c r="AT39" s="132">
        <f t="shared" si="2"/>
        <v>2.9150825288965923</v>
      </c>
      <c r="AU39" s="132">
        <f t="shared" si="2"/>
        <v>2.7751808120842361</v>
      </c>
      <c r="AV39" s="132">
        <f t="shared" si="2"/>
        <v>2.7717952584399752</v>
      </c>
      <c r="AW39" s="132">
        <f t="shared" si="2"/>
        <v>2.7645357781002686</v>
      </c>
      <c r="AX39" s="132">
        <f t="shared" si="2"/>
        <v>2.8498028488069633</v>
      </c>
      <c r="AY39" s="132">
        <f t="shared" si="2"/>
        <v>2.7179115398380418</v>
      </c>
      <c r="AZ39" s="132">
        <f t="shared" si="2"/>
        <v>2.7145856685249639</v>
      </c>
      <c r="BA39" s="132">
        <f t="shared" si="2"/>
        <v>2.7074543717426853</v>
      </c>
      <c r="BB39" s="135">
        <f t="shared" si="2"/>
        <v>2.7912343857727433</v>
      </c>
    </row>
    <row r="40" spans="3:54" ht="18" customHeight="1" x14ac:dyDescent="0.25">
      <c r="C40" s="58"/>
      <c r="D40" s="59"/>
      <c r="E40" s="60"/>
      <c r="F40" s="8"/>
      <c r="G40" s="7"/>
      <c r="H40" s="7"/>
      <c r="Q40" s="181"/>
      <c r="R40" s="129">
        <v>65</v>
      </c>
      <c r="S40" s="132">
        <f t="shared" si="3"/>
        <v>3.3977743903104662</v>
      </c>
      <c r="T40" s="132">
        <f t="shared" si="2"/>
        <v>3.3943481104529543</v>
      </c>
      <c r="U40" s="132">
        <f t="shared" si="2"/>
        <v>3.3869890910506353</v>
      </c>
      <c r="V40" s="132">
        <f t="shared" si="2"/>
        <v>3.4917519425642962</v>
      </c>
      <c r="W40" s="132">
        <f t="shared" si="2"/>
        <v>3.2295325074070411</v>
      </c>
      <c r="X40" s="132">
        <f t="shared" si="2"/>
        <v>3.2262216252472786</v>
      </c>
      <c r="Y40" s="132">
        <f t="shared" si="2"/>
        <v>3.2191113973577563</v>
      </c>
      <c r="Z40" s="132">
        <f t="shared" si="2"/>
        <v>3.3204566831428179</v>
      </c>
      <c r="AA40" s="132">
        <f t="shared" si="2"/>
        <v>3.09611654939674</v>
      </c>
      <c r="AB40" s="132">
        <f t="shared" si="2"/>
        <v>3.0929065861223974</v>
      </c>
      <c r="AC40" s="132">
        <f t="shared" si="2"/>
        <v>3.0860137119558151</v>
      </c>
      <c r="AD40" s="132">
        <f t="shared" si="2"/>
        <v>3.1843441804489183</v>
      </c>
      <c r="AE40" s="132">
        <f t="shared" si="2"/>
        <v>2.9863800941296836</v>
      </c>
      <c r="AF40" s="132">
        <f t="shared" si="2"/>
        <v>2.9832586146453082</v>
      </c>
      <c r="AG40" s="132">
        <f t="shared" si="2"/>
        <v>2.9765561908294029</v>
      </c>
      <c r="AH40" s="132">
        <f t="shared" si="2"/>
        <v>3.0722290538148505</v>
      </c>
      <c r="AI40" s="132">
        <f t="shared" si="2"/>
        <v>2.8936923739130695</v>
      </c>
      <c r="AJ40" s="132">
        <f t="shared" si="2"/>
        <v>2.8906490795039108</v>
      </c>
      <c r="AK40" s="132">
        <f t="shared" si="2"/>
        <v>2.8841148658457816</v>
      </c>
      <c r="AL40" s="132">
        <f t="shared" si="2"/>
        <v>2.9774307789073058</v>
      </c>
      <c r="AM40" s="132">
        <f t="shared" si="2"/>
        <v>2.8138095625968873</v>
      </c>
      <c r="AN40" s="132">
        <f t="shared" si="2"/>
        <v>2.8108359534034344</v>
      </c>
      <c r="AO40" s="132">
        <f t="shared" si="2"/>
        <v>2.8044516151915753</v>
      </c>
      <c r="AP40" s="132">
        <f t="shared" si="2"/>
        <v>2.8956611643953369</v>
      </c>
      <c r="AQ40" s="132">
        <f t="shared" si="2"/>
        <v>2.7438625713497391</v>
      </c>
      <c r="AR40" s="132">
        <f t="shared" si="2"/>
        <v>2.7409515870057204</v>
      </c>
      <c r="AS40" s="132">
        <f t="shared" si="2"/>
        <v>2.7347019063734881</v>
      </c>
      <c r="AT40" s="132">
        <f t="shared" si="2"/>
        <v>2.8240146243628201</v>
      </c>
      <c r="AU40" s="132">
        <f t="shared" si="2"/>
        <v>2.681827210667028</v>
      </c>
      <c r="AV40" s="132">
        <f t="shared" si="2"/>
        <v>2.6789729310691537</v>
      </c>
      <c r="AW40" s="132">
        <f t="shared" si="2"/>
        <v>2.6728451550378218</v>
      </c>
      <c r="AX40" s="132">
        <f t="shared" si="2"/>
        <v>2.7604375797130158</v>
      </c>
      <c r="AY40" s="132">
        <f t="shared" si="2"/>
        <v>2.6262257299072203</v>
      </c>
      <c r="AZ40" s="132">
        <f t="shared" si="2"/>
        <v>2.6234231412657101</v>
      </c>
      <c r="BA40" s="132">
        <f t="shared" si="2"/>
        <v>2.6174064738446594</v>
      </c>
      <c r="BB40" s="135">
        <f t="shared" si="2"/>
        <v>2.7034286624570947</v>
      </c>
    </row>
    <row r="41" spans="3:54" ht="20.100000000000001" customHeight="1" x14ac:dyDescent="0.25">
      <c r="C41" s="58"/>
      <c r="D41" s="59"/>
      <c r="E41" s="60"/>
      <c r="F41" s="8"/>
      <c r="G41" s="7"/>
      <c r="H41" s="7"/>
      <c r="Q41" s="181"/>
      <c r="R41" s="129">
        <v>90</v>
      </c>
      <c r="S41" s="132">
        <f t="shared" si="3"/>
        <v>3.1802608226818445</v>
      </c>
      <c r="T41" s="132">
        <f t="shared" si="2"/>
        <v>3.1777980844872307</v>
      </c>
      <c r="U41" s="132">
        <f t="shared" si="2"/>
        <v>3.1724988339602005</v>
      </c>
      <c r="V41" s="132">
        <f t="shared" si="2"/>
        <v>3.2817689503012635</v>
      </c>
      <c r="W41" s="132">
        <f t="shared" si="2"/>
        <v>3.0198614889719435</v>
      </c>
      <c r="X41" s="132">
        <f t="shared" si="2"/>
        <v>3.0174931574751369</v>
      </c>
      <c r="Y41" s="132">
        <f t="shared" si="2"/>
        <v>3.0123974443732395</v>
      </c>
      <c r="Z41" s="132">
        <f t="shared" si="2"/>
        <v>3.1175836387258467</v>
      </c>
      <c r="AA41" s="132">
        <f t="shared" si="2"/>
        <v>2.8931801241995019</v>
      </c>
      <c r="AB41" s="132">
        <f t="shared" si="2"/>
        <v>2.8908915862401137</v>
      </c>
      <c r="AC41" s="132">
        <f t="shared" si="2"/>
        <v>2.8859678191789282</v>
      </c>
      <c r="AD41" s="132">
        <f t="shared" si="2"/>
        <v>2.9876796334581353</v>
      </c>
      <c r="AE41" s="132">
        <f t="shared" si="2"/>
        <v>2.7892811446207046</v>
      </c>
      <c r="AF41" s="132">
        <f t="shared" si="2"/>
        <v>2.7870610699283636</v>
      </c>
      <c r="AG41" s="132">
        <f t="shared" si="2"/>
        <v>2.7822847858034856</v>
      </c>
      <c r="AH41" s="132">
        <f t="shared" si="2"/>
        <v>2.8810029902941308</v>
      </c>
      <c r="AI41" s="132">
        <f t="shared" si="2"/>
        <v>2.7017108891642909</v>
      </c>
      <c r="AJ41" s="132">
        <f t="shared" si="2"/>
        <v>2.699550407666222</v>
      </c>
      <c r="AK41" s="132">
        <f t="shared" si="2"/>
        <v>2.6949024695592154</v>
      </c>
      <c r="AL41" s="132">
        <f t="shared" si="2"/>
        <v>2.7910072222852964</v>
      </c>
      <c r="AM41" s="132">
        <f t="shared" si="2"/>
        <v>2.6263628882114514</v>
      </c>
      <c r="AN41" s="132">
        <f t="shared" si="2"/>
        <v>2.6242549377214059</v>
      </c>
      <c r="AO41" s="132">
        <f t="shared" si="2"/>
        <v>2.6197201167780513</v>
      </c>
      <c r="AP41" s="132">
        <f t="shared" si="2"/>
        <v>2.7135160942484822</v>
      </c>
      <c r="AQ41" s="132">
        <f t="shared" si="2"/>
        <v>2.5604732551840388</v>
      </c>
      <c r="AR41" s="132">
        <f t="shared" si="2"/>
        <v>2.5584121148323846</v>
      </c>
      <c r="AS41" s="132">
        <f t="shared" si="2"/>
        <v>2.553978079005319</v>
      </c>
      <c r="AT41" s="132">
        <f t="shared" si="2"/>
        <v>2.6457132515636923</v>
      </c>
      <c r="AU41" s="132">
        <f t="shared" si="2"/>
        <v>2.5020988751742599</v>
      </c>
      <c r="AV41" s="132">
        <f t="shared" si="2"/>
        <v>2.5000798361603982</v>
      </c>
      <c r="AW41" s="132">
        <f t="shared" si="2"/>
        <v>2.495736437765498</v>
      </c>
      <c r="AX41" s="132">
        <f t="shared" si="2"/>
        <v>2.5856156271505366</v>
      </c>
      <c r="AY41" s="132">
        <f t="shared" si="2"/>
        <v>2.4498252289655502</v>
      </c>
      <c r="AZ41" s="132">
        <f t="shared" si="2"/>
        <v>2.4478443599640562</v>
      </c>
      <c r="BA41" s="132">
        <f t="shared" si="2"/>
        <v>2.4435831285854843</v>
      </c>
      <c r="BB41" s="135">
        <f t="shared" si="2"/>
        <v>2.5317778073938286</v>
      </c>
    </row>
    <row r="42" spans="3:54" ht="18" customHeight="1" x14ac:dyDescent="0.3">
      <c r="C42" s="58"/>
      <c r="D42" s="58"/>
      <c r="E42" s="100"/>
      <c r="F42" s="6"/>
      <c r="G42" s="7"/>
      <c r="H42" s="7"/>
      <c r="Q42" s="182"/>
      <c r="R42" s="130">
        <v>140</v>
      </c>
      <c r="S42" s="136">
        <f t="shared" si="3"/>
        <v>2.8906923354049474</v>
      </c>
      <c r="T42" s="136">
        <f t="shared" si="2"/>
        <v>2.8891634297485353</v>
      </c>
      <c r="U42" s="136">
        <f t="shared" si="2"/>
        <v>2.8858672069458775</v>
      </c>
      <c r="V42" s="136">
        <f t="shared" si="2"/>
        <v>2.9961377581786688</v>
      </c>
      <c r="W42" s="136">
        <f t="shared" si="2"/>
        <v>2.7421232087971261</v>
      </c>
      <c r="X42" s="136">
        <f t="shared" si="2"/>
        <v>2.740660308516774</v>
      </c>
      <c r="Y42" s="136">
        <f t="shared" si="2"/>
        <v>2.7375065030824235</v>
      </c>
      <c r="Z42" s="136">
        <f t="shared" si="2"/>
        <v>2.8431004613570292</v>
      </c>
      <c r="AA42" s="136">
        <f t="shared" si="2"/>
        <v>2.6252799228643369</v>
      </c>
      <c r="AB42" s="136">
        <f t="shared" si="2"/>
        <v>2.6238711683238689</v>
      </c>
      <c r="AC42" s="136">
        <f t="shared" si="2"/>
        <v>2.6208341680986487</v>
      </c>
      <c r="AD42" s="136">
        <f t="shared" si="2"/>
        <v>2.7225749203588898</v>
      </c>
      <c r="AE42" s="136">
        <f t="shared" si="2"/>
        <v>2.5297334208914144</v>
      </c>
      <c r="AF42" s="136">
        <f t="shared" si="2"/>
        <v>2.5283702217564681</v>
      </c>
      <c r="AG42" s="136">
        <f t="shared" si="2"/>
        <v>2.5254314824472335</v>
      </c>
      <c r="AH42" s="136">
        <f t="shared" si="2"/>
        <v>2.6239208740763216</v>
      </c>
      <c r="AI42" s="136">
        <f t="shared" si="2"/>
        <v>2.4493796546381437</v>
      </c>
      <c r="AJ42" s="136">
        <f t="shared" si="2"/>
        <v>2.4480555622125144</v>
      </c>
      <c r="AK42" s="136">
        <f t="shared" si="2"/>
        <v>2.4452011663664734</v>
      </c>
      <c r="AL42" s="136">
        <f t="shared" si="2"/>
        <v>2.5408936319404556</v>
      </c>
      <c r="AM42" s="136">
        <f t="shared" si="2"/>
        <v>2.3803578959800764</v>
      </c>
      <c r="AN42" s="136">
        <f t="shared" si="2"/>
        <v>2.3790679207722998</v>
      </c>
      <c r="AO42" s="136">
        <f t="shared" si="2"/>
        <v>2.3762871021145506</v>
      </c>
      <c r="AP42" s="136">
        <f t="shared" si="2"/>
        <v>2.4695356763605862</v>
      </c>
      <c r="AQ42" s="136">
        <f t="shared" si="2"/>
        <v>2.3200815283132998</v>
      </c>
      <c r="AR42" s="136">
        <f t="shared" si="2"/>
        <v>2.3188217117728942</v>
      </c>
      <c r="AS42" s="136">
        <f t="shared" si="2"/>
        <v>2.3161059297282591</v>
      </c>
      <c r="AT42" s="136">
        <f t="shared" si="2"/>
        <v>2.4071915433975328</v>
      </c>
      <c r="AU42" s="136">
        <f t="shared" si="2"/>
        <v>2.2667386149264281</v>
      </c>
      <c r="AV42" s="136">
        <f t="shared" si="2"/>
        <v>2.2655057500656373</v>
      </c>
      <c r="AW42" s="136">
        <f t="shared" si="2"/>
        <v>2.2628480862717</v>
      </c>
      <c r="AX42" s="136">
        <f t="shared" si="2"/>
        <v>2.3519988592071144</v>
      </c>
      <c r="AY42" s="136">
        <f t="shared" si="2"/>
        <v>2.2190139754015958</v>
      </c>
      <c r="AZ42" s="136">
        <f t="shared" si="2"/>
        <v>2.21780541798576</v>
      </c>
      <c r="BA42" s="136">
        <f t="shared" si="2"/>
        <v>2.215200168563968</v>
      </c>
      <c r="BB42" s="137">
        <f t="shared" si="2"/>
        <v>2.3026045361021761</v>
      </c>
    </row>
    <row r="43" spans="3:54" ht="18" hidden="1" customHeight="1" x14ac:dyDescent="0.3">
      <c r="C43" s="58">
        <v>3</v>
      </c>
      <c r="D43" s="85" t="s">
        <v>22</v>
      </c>
      <c r="E43" s="88">
        <f>(((5*($H$11*10000))/($E24*(5/384)))^(1/4))/100</f>
        <v>4.0121565091826827</v>
      </c>
      <c r="F43" s="6"/>
      <c r="G43" s="7"/>
      <c r="H43" s="7"/>
      <c r="Q43" s="77" t="s">
        <v>49</v>
      </c>
      <c r="R43" s="7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</row>
    <row r="44" spans="3:54" ht="18" hidden="1" customHeight="1" x14ac:dyDescent="0.3">
      <c r="C44" s="58"/>
      <c r="D44" s="113" t="s">
        <v>56</v>
      </c>
      <c r="E44" s="60"/>
      <c r="F44" s="6"/>
      <c r="G44" s="7"/>
      <c r="H44" s="7"/>
      <c r="Q44" s="180" t="s">
        <v>36</v>
      </c>
      <c r="R44" s="61">
        <v>45</v>
      </c>
      <c r="S44" s="109">
        <f>(((5*($H$11*10000))/(((((VLOOKUP(S$31,$I$5:$J$15,2))*$R44)*(S$30+0.035)/2)+((($E$9*(1-0.148))+($E$15/$E$6))*((S$30+0.035)/COS(S$31*PI()/180))/2)+$E$14)*(5/384)))^(1/4))/100</f>
        <v>4.3302554073158213</v>
      </c>
      <c r="T44" s="109">
        <f t="shared" ref="T44:BB48" si="4">(((5*($H$11*10000))/(((((VLOOKUP(T$31,$I$5:$J$15,2))*$R44)*(T$30+0.035)/2)+((($E$9*(1-0.148))+($E$15/$E$6))*((T$30+0.035)/COS(T$31*PI()/180))/2)+$E$14)*(5/384)))^(1/4))/100</f>
        <v>4.3257715170300495</v>
      </c>
      <c r="U44" s="109">
        <f t="shared" si="4"/>
        <v>4.3161429940860616</v>
      </c>
      <c r="V44" s="109">
        <f t="shared" si="4"/>
        <v>4.4141756634061782</v>
      </c>
      <c r="W44" s="109">
        <f t="shared" si="4"/>
        <v>4.1514526369636329</v>
      </c>
      <c r="X44" s="109">
        <f t="shared" si="4"/>
        <v>4.1469294700502344</v>
      </c>
      <c r="Y44" s="109">
        <f t="shared" si="4"/>
        <v>4.1372207288183072</v>
      </c>
      <c r="Z44" s="109">
        <f t="shared" si="4"/>
        <v>4.2363390810843429</v>
      </c>
      <c r="AA44" s="109">
        <f t="shared" si="4"/>
        <v>4.0043718705562661</v>
      </c>
      <c r="AB44" s="109">
        <f t="shared" si="4"/>
        <v>3.9998506891261996</v>
      </c>
      <c r="AC44" s="109">
        <f t="shared" si="4"/>
        <v>3.9901492203854478</v>
      </c>
      <c r="AD44" s="109">
        <f t="shared" si="4"/>
        <v>4.0893908786951503</v>
      </c>
      <c r="AE44" s="109">
        <f t="shared" si="4"/>
        <v>3.8801334691633396</v>
      </c>
      <c r="AF44" s="109">
        <f t="shared" si="4"/>
        <v>3.8756355548756263</v>
      </c>
      <c r="AG44" s="109">
        <f t="shared" si="4"/>
        <v>3.8659862964748823</v>
      </c>
      <c r="AH44" s="109">
        <f t="shared" si="4"/>
        <v>3.9648443946005698</v>
      </c>
      <c r="AI44" s="109">
        <f t="shared" si="4"/>
        <v>3.7730532572826876</v>
      </c>
      <c r="AJ44" s="109">
        <f t="shared" si="4"/>
        <v>3.7685898059728298</v>
      </c>
      <c r="AK44" s="109">
        <f t="shared" si="4"/>
        <v>3.7590162656934321</v>
      </c>
      <c r="AL44" s="109">
        <f t="shared" si="4"/>
        <v>3.8572166914168715</v>
      </c>
      <c r="AM44" s="109">
        <f t="shared" si="4"/>
        <v>3.6792878496335031</v>
      </c>
      <c r="AN44" s="109">
        <f t="shared" si="4"/>
        <v>3.6748646370497933</v>
      </c>
      <c r="AO44" s="109">
        <f t="shared" si="4"/>
        <v>3.6653788337532647</v>
      </c>
      <c r="AP44" s="109">
        <f t="shared" si="4"/>
        <v>3.7627741106645551</v>
      </c>
      <c r="AQ44" s="109">
        <f t="shared" si="4"/>
        <v>3.5961253778761204</v>
      </c>
      <c r="AR44" s="109">
        <f t="shared" si="4"/>
        <v>3.5917451364662596</v>
      </c>
      <c r="AS44" s="109">
        <f t="shared" si="4"/>
        <v>3.5823526552065119</v>
      </c>
      <c r="AT44" s="109">
        <f t="shared" si="4"/>
        <v>3.6788673736480275</v>
      </c>
      <c r="AU44" s="109">
        <f t="shared" si="4"/>
        <v>3.5215858786833478</v>
      </c>
      <c r="AV44" s="109">
        <f t="shared" si="4"/>
        <v>3.517249581675113</v>
      </c>
      <c r="AW44" s="109">
        <f t="shared" si="4"/>
        <v>3.5079522999827311</v>
      </c>
      <c r="AX44" s="109">
        <f t="shared" si="4"/>
        <v>3.6035533644468369</v>
      </c>
      <c r="AY44" s="109">
        <f t="shared" si="4"/>
        <v>3.4541827002448833</v>
      </c>
      <c r="AZ44" s="109">
        <f t="shared" si="4"/>
        <v>3.4498902876707422</v>
      </c>
      <c r="BA44" s="109">
        <f t="shared" si="4"/>
        <v>3.4406879142204407</v>
      </c>
      <c r="BB44" s="109">
        <f t="shared" si="4"/>
        <v>3.5353675632924872</v>
      </c>
    </row>
    <row r="45" spans="3:54" ht="18" hidden="1" customHeight="1" x14ac:dyDescent="0.3">
      <c r="C45" s="58"/>
      <c r="D45" s="59"/>
      <c r="E45" s="60"/>
      <c r="F45" s="6"/>
      <c r="G45" s="7"/>
      <c r="H45" s="7"/>
      <c r="Q45" s="181"/>
      <c r="R45" s="62">
        <v>55</v>
      </c>
      <c r="S45" s="110">
        <f>(((5*($H$11*10000))/(((((VLOOKUP(S$31,$I$5:$J$15,2))*$R45)*(S$30+0.035)/2)+((($E$9*(1-0.148))+($E$15/$E$6))*((S$30+0.035)/COS(S$31*PI()/180))/2)+$E$14)*(5/384)))^(1/4))/100</f>
        <v>4.193719663154079</v>
      </c>
      <c r="T45" s="110">
        <f t="shared" si="4"/>
        <v>4.1898982894497516</v>
      </c>
      <c r="U45" s="110">
        <f t="shared" si="4"/>
        <v>4.1816844103734425</v>
      </c>
      <c r="V45" s="110">
        <f t="shared" si="4"/>
        <v>4.287967949637828</v>
      </c>
      <c r="W45" s="110">
        <f t="shared" si="4"/>
        <v>4.0142504400657479</v>
      </c>
      <c r="X45" s="110">
        <f t="shared" si="4"/>
        <v>4.0104256009873316</v>
      </c>
      <c r="Y45" s="110">
        <f t="shared" si="4"/>
        <v>4.002206961321126</v>
      </c>
      <c r="Z45" s="110">
        <f t="shared" si="4"/>
        <v>4.1088429023842856</v>
      </c>
      <c r="AA45" s="110">
        <f t="shared" si="4"/>
        <v>3.8676137877901122</v>
      </c>
      <c r="AB45" s="110">
        <f t="shared" si="4"/>
        <v>3.863812293311589</v>
      </c>
      <c r="AC45" s="110">
        <f t="shared" si="4"/>
        <v>3.855645746755306</v>
      </c>
      <c r="AD45" s="110">
        <f t="shared" si="4"/>
        <v>3.9618159345984933</v>
      </c>
      <c r="AE45" s="110">
        <f t="shared" si="4"/>
        <v>3.7443688429097977</v>
      </c>
      <c r="AF45" s="110">
        <f t="shared" si="4"/>
        <v>3.7406032103733593</v>
      </c>
      <c r="AG45" s="110">
        <f t="shared" si="4"/>
        <v>3.7325151515464619</v>
      </c>
      <c r="AH45" s="110">
        <f t="shared" si="4"/>
        <v>3.8378231273132144</v>
      </c>
      <c r="AI45" s="110">
        <f t="shared" si="4"/>
        <v>3.6385543560723064</v>
      </c>
      <c r="AJ45" s="110">
        <f t="shared" si="4"/>
        <v>3.6348302342095447</v>
      </c>
      <c r="AK45" s="110">
        <f t="shared" si="4"/>
        <v>3.6268324554500935</v>
      </c>
      <c r="AL45" s="110">
        <f t="shared" si="4"/>
        <v>3.7310878629849511</v>
      </c>
      <c r="AM45" s="110">
        <f t="shared" si="4"/>
        <v>3.5461814680959303</v>
      </c>
      <c r="AN45" s="110">
        <f t="shared" si="4"/>
        <v>3.5425010049307546</v>
      </c>
      <c r="AO45" s="110">
        <f t="shared" si="4"/>
        <v>3.5345978767777653</v>
      </c>
      <c r="AP45" s="110">
        <f t="shared" si="4"/>
        <v>3.6377173973661256</v>
      </c>
      <c r="AQ45" s="110">
        <f t="shared" si="4"/>
        <v>3.4644587546472536</v>
      </c>
      <c r="AR45" s="110">
        <f t="shared" si="4"/>
        <v>3.4608222509667685</v>
      </c>
      <c r="AS45" s="110">
        <f t="shared" si="4"/>
        <v>3.453014241148777</v>
      </c>
      <c r="AT45" s="110">
        <f t="shared" si="4"/>
        <v>3.554972345527192</v>
      </c>
      <c r="AU45" s="110">
        <f t="shared" si="4"/>
        <v>3.3913617162455125</v>
      </c>
      <c r="AV45" s="110">
        <f t="shared" si="4"/>
        <v>3.387768486016729</v>
      </c>
      <c r="AW45" s="110">
        <f t="shared" si="4"/>
        <v>3.3800539871884441</v>
      </c>
      <c r="AX45" s="110">
        <f t="shared" si="4"/>
        <v>3.4808569726671497</v>
      </c>
      <c r="AY45" s="110">
        <f t="shared" si="4"/>
        <v>3.3253786199694861</v>
      </c>
      <c r="AZ45" s="110">
        <f t="shared" si="4"/>
        <v>3.3218274576538498</v>
      </c>
      <c r="BA45" s="110">
        <f t="shared" si="4"/>
        <v>3.3142037780000697</v>
      </c>
      <c r="BB45" s="110">
        <f t="shared" si="4"/>
        <v>3.4138754639820861</v>
      </c>
    </row>
    <row r="46" spans="3:54" ht="18" hidden="1" customHeight="1" x14ac:dyDescent="0.3">
      <c r="C46" s="58"/>
      <c r="D46" s="59"/>
      <c r="E46" s="60"/>
      <c r="F46" s="6"/>
      <c r="G46" s="7"/>
      <c r="H46" s="7"/>
      <c r="Q46" s="181"/>
      <c r="R46" s="62">
        <v>65</v>
      </c>
      <c r="S46" s="110">
        <f>(((5*($H$11*10000))/(((((VLOOKUP(S$31,$I$5:$J$15,2))*$R46)*(S$30+0.035)/2)+((($E$9*(1-0.148))+($E$15/$E$6))*((S$30+0.035)/COS(S$31*PI()/180))/2)+$E$14)*(5/384)))^(1/4))/100</f>
        <v>4.0763134050388397</v>
      </c>
      <c r="T46" s="110">
        <f t="shared" si="4"/>
        <v>4.0729970080590281</v>
      </c>
      <c r="U46" s="110">
        <f t="shared" si="4"/>
        <v>4.0658630790805121</v>
      </c>
      <c r="V46" s="110">
        <f t="shared" si="4"/>
        <v>4.1779615335633284</v>
      </c>
      <c r="W46" s="110">
        <f t="shared" si="4"/>
        <v>3.8970901628318102</v>
      </c>
      <c r="X46" s="110">
        <f t="shared" si="4"/>
        <v>3.8937909630325218</v>
      </c>
      <c r="Y46" s="110">
        <f t="shared" si="4"/>
        <v>3.8866958692417564</v>
      </c>
      <c r="Z46" s="110">
        <f t="shared" si="4"/>
        <v>3.9984831300346713</v>
      </c>
      <c r="AA46" s="110">
        <f t="shared" si="4"/>
        <v>3.7514203747646415</v>
      </c>
      <c r="AB46" s="110">
        <f t="shared" si="4"/>
        <v>3.7481556993268379</v>
      </c>
      <c r="AC46" s="110">
        <f t="shared" si="4"/>
        <v>3.7411361587729033</v>
      </c>
      <c r="AD46" s="110">
        <f t="shared" si="4"/>
        <v>3.8519463826349698</v>
      </c>
      <c r="AE46" s="110">
        <f t="shared" si="4"/>
        <v>3.6294594745357411</v>
      </c>
      <c r="AF46" s="110">
        <f t="shared" si="4"/>
        <v>3.6262363100422612</v>
      </c>
      <c r="AG46" s="110">
        <f t="shared" si="4"/>
        <v>3.619306994522447</v>
      </c>
      <c r="AH46" s="110">
        <f t="shared" si="4"/>
        <v>3.7288519888518707</v>
      </c>
      <c r="AI46" s="110">
        <f t="shared" si="4"/>
        <v>3.5250567518747409</v>
      </c>
      <c r="AJ46" s="110">
        <f t="shared" si="4"/>
        <v>3.5218773728187638</v>
      </c>
      <c r="AK46" s="110">
        <f t="shared" si="4"/>
        <v>3.515042935305539</v>
      </c>
      <c r="AL46" s="110">
        <f t="shared" si="4"/>
        <v>3.6232106825701509</v>
      </c>
      <c r="AM46" s="110">
        <f t="shared" si="4"/>
        <v>3.4341294213024822</v>
      </c>
      <c r="AN46" s="110">
        <f t="shared" si="4"/>
        <v>3.430993849925065</v>
      </c>
      <c r="AO46" s="110">
        <f t="shared" si="4"/>
        <v>3.4242541714938444</v>
      </c>
      <c r="AP46" s="110">
        <f t="shared" si="4"/>
        <v>3.531019364332169</v>
      </c>
      <c r="AQ46" s="110">
        <f t="shared" si="4"/>
        <v>3.3538382338085979</v>
      </c>
      <c r="AR46" s="110">
        <f t="shared" si="4"/>
        <v>3.3507454025213361</v>
      </c>
      <c r="AS46" s="110">
        <f t="shared" si="4"/>
        <v>3.3440980671020197</v>
      </c>
      <c r="AT46" s="110">
        <f t="shared" si="4"/>
        <v>3.4494791211882676</v>
      </c>
      <c r="AU46" s="110">
        <f t="shared" si="4"/>
        <v>3.2821344149477101</v>
      </c>
      <c r="AV46" s="110">
        <f t="shared" si="4"/>
        <v>3.2790827463431458</v>
      </c>
      <c r="AW46" s="110">
        <f t="shared" si="4"/>
        <v>3.2725242728221713</v>
      </c>
      <c r="AX46" s="110">
        <f t="shared" si="4"/>
        <v>3.3765614718703221</v>
      </c>
      <c r="AY46" s="110">
        <f t="shared" si="4"/>
        <v>3.2174944796380776</v>
      </c>
      <c r="AZ46" s="110">
        <f t="shared" si="4"/>
        <v>3.2144821863600397</v>
      </c>
      <c r="BA46" s="110">
        <f t="shared" si="4"/>
        <v>3.2080086638561252</v>
      </c>
      <c r="BB46" s="110">
        <f t="shared" si="4"/>
        <v>3.310752602355032</v>
      </c>
    </row>
    <row r="47" spans="3:54" ht="20.100000000000001" hidden="1" customHeight="1" x14ac:dyDescent="0.3">
      <c r="C47" s="58"/>
      <c r="D47" s="59"/>
      <c r="E47" s="60"/>
      <c r="F47" s="6"/>
      <c r="G47" s="7"/>
      <c r="H47" s="7"/>
      <c r="Q47" s="181"/>
      <c r="R47" s="62">
        <v>90</v>
      </c>
      <c r="S47" s="110">
        <f>(((5*($H$11*10000))/(((((VLOOKUP(S$31,$I$5:$J$15,2))*$R47)*(S$30+0.035)/2)+((($E$9*(1-0.148))+($E$15/$E$6))*((S$30+0.035)/COS(S$31*PI()/180))/2)+$E$14)*(5/384)))^(1/4))/100</f>
        <v>3.841067147067434</v>
      </c>
      <c r="T47" s="110">
        <f t="shared" si="4"/>
        <v>3.8386023849877096</v>
      </c>
      <c r="U47" s="110">
        <f t="shared" si="4"/>
        <v>3.8332932358692</v>
      </c>
      <c r="V47" s="110">
        <f t="shared" si="4"/>
        <v>3.9537715840430043</v>
      </c>
      <c r="W47" s="110">
        <f t="shared" si="4"/>
        <v>3.6643317291926762</v>
      </c>
      <c r="X47" s="110">
        <f t="shared" si="4"/>
        <v>3.6619057847530354</v>
      </c>
      <c r="Y47" s="110">
        <f t="shared" si="4"/>
        <v>3.6566810873677169</v>
      </c>
      <c r="Z47" s="110">
        <f t="shared" si="4"/>
        <v>3.7755338792374071</v>
      </c>
      <c r="AA47" s="110">
        <f t="shared" si="4"/>
        <v>3.5219876258454854</v>
      </c>
      <c r="AB47" s="110">
        <f t="shared" si="4"/>
        <v>3.519605245168159</v>
      </c>
      <c r="AC47" s="110">
        <f t="shared" si="4"/>
        <v>3.5144749513281526</v>
      </c>
      <c r="AD47" s="110">
        <f t="shared" si="4"/>
        <v>3.6313831125360361</v>
      </c>
      <c r="AE47" s="110">
        <f t="shared" si="4"/>
        <v>3.4035996940037943</v>
      </c>
      <c r="AF47" s="110">
        <f t="shared" si="4"/>
        <v>3.4012609456622287</v>
      </c>
      <c r="AG47" s="110">
        <f t="shared" si="4"/>
        <v>3.3962250357545027</v>
      </c>
      <c r="AH47" s="110">
        <f t="shared" si="4"/>
        <v>3.5111311592905632</v>
      </c>
      <c r="AI47" s="110">
        <f t="shared" si="4"/>
        <v>3.3027663173988198</v>
      </c>
      <c r="AJ47" s="110">
        <f t="shared" si="4"/>
        <v>3.300469505296828</v>
      </c>
      <c r="AK47" s="110">
        <f t="shared" si="4"/>
        <v>3.2955242170633126</v>
      </c>
      <c r="AL47" s="110">
        <f t="shared" si="4"/>
        <v>3.4084758714097929</v>
      </c>
      <c r="AM47" s="110">
        <f t="shared" si="4"/>
        <v>3.2152960488987761</v>
      </c>
      <c r="AN47" s="110">
        <f t="shared" si="4"/>
        <v>3.2130388613172123</v>
      </c>
      <c r="AO47" s="110">
        <f t="shared" si="4"/>
        <v>3.2081791413628467</v>
      </c>
      <c r="AP47" s="110">
        <f t="shared" si="4"/>
        <v>3.3192652342219855</v>
      </c>
      <c r="AQ47" s="110">
        <f t="shared" si="4"/>
        <v>3.1383050703249116</v>
      </c>
      <c r="AR47" s="110">
        <f t="shared" si="4"/>
        <v>3.1360850602219275</v>
      </c>
      <c r="AS47" s="110">
        <f t="shared" si="4"/>
        <v>3.131305585598199</v>
      </c>
      <c r="AT47" s="110">
        <f t="shared" si="4"/>
        <v>3.2406287359975021</v>
      </c>
      <c r="AU47" s="110">
        <f t="shared" si="4"/>
        <v>3.0697302157765431</v>
      </c>
      <c r="AV47" s="110">
        <f t="shared" si="4"/>
        <v>3.0675450041652135</v>
      </c>
      <c r="AW47" s="110">
        <f t="shared" si="4"/>
        <v>3.0628406128753385</v>
      </c>
      <c r="AX47" s="110">
        <f t="shared" si="4"/>
        <v>3.1705047767092389</v>
      </c>
      <c r="AY47" s="110">
        <f t="shared" si="4"/>
        <v>3.0080480556395401</v>
      </c>
      <c r="AZ47" s="110">
        <f t="shared" si="4"/>
        <v>3.0058954134049798</v>
      </c>
      <c r="BA47" s="110">
        <f t="shared" si="4"/>
        <v>3.0012612760130133</v>
      </c>
      <c r="BB47" s="110">
        <f t="shared" si="4"/>
        <v>3.1073662539262354</v>
      </c>
    </row>
    <row r="48" spans="3:54" ht="18" hidden="1" customHeight="1" x14ac:dyDescent="0.25">
      <c r="C48" s="58"/>
      <c r="D48" s="58"/>
      <c r="E48" s="87"/>
      <c r="F48" s="8"/>
      <c r="G48" s="7"/>
      <c r="H48" s="7"/>
      <c r="Q48" s="182"/>
      <c r="R48" s="108">
        <v>140</v>
      </c>
      <c r="S48" s="111">
        <f>(((5*($H$11*10000))/(((((VLOOKUP(S$31,$I$5:$J$15,2))*$R48)*(S$30+0.035)/2)+((($E$9*(1-0.148))+($E$15/$E$6))*((S$30+0.035)/COS(S$31*PI()/180))/2)+$E$14)*(5/384)))^(1/4))/100</f>
        <v>3.5166799333076311</v>
      </c>
      <c r="T48" s="111">
        <f t="shared" si="4"/>
        <v>3.5150936277649465</v>
      </c>
      <c r="U48" s="111">
        <f t="shared" si="4"/>
        <v>3.5116715551184332</v>
      </c>
      <c r="V48" s="111">
        <f t="shared" si="4"/>
        <v>3.6374270856138433</v>
      </c>
      <c r="W48" s="111">
        <f t="shared" si="4"/>
        <v>3.3469915536160126</v>
      </c>
      <c r="X48" s="111">
        <f t="shared" si="4"/>
        <v>3.3454484381273137</v>
      </c>
      <c r="Y48" s="111">
        <f t="shared" si="4"/>
        <v>3.3421197992560416</v>
      </c>
      <c r="Z48" s="111">
        <f t="shared" si="4"/>
        <v>3.4646854160679128</v>
      </c>
      <c r="AA48" s="111">
        <f t="shared" si="4"/>
        <v>3.2116751361032594</v>
      </c>
      <c r="AB48" s="111">
        <f t="shared" si="4"/>
        <v>3.2101721443544102</v>
      </c>
      <c r="AC48" s="111">
        <f t="shared" si="4"/>
        <v>3.2069302332353855</v>
      </c>
      <c r="AD48" s="111">
        <f t="shared" si="4"/>
        <v>3.3264681256741038</v>
      </c>
      <c r="AE48" s="111">
        <f t="shared" si="4"/>
        <v>3.0999330924283823</v>
      </c>
      <c r="AF48" s="111">
        <f t="shared" si="4"/>
        <v>3.0984665814077368</v>
      </c>
      <c r="AG48" s="111">
        <f t="shared" si="4"/>
        <v>3.0953034854377002</v>
      </c>
      <c r="AH48" s="111">
        <f t="shared" si="4"/>
        <v>3.2120545788265598</v>
      </c>
      <c r="AI48" s="111">
        <f t="shared" si="4"/>
        <v>3.0052710236663023</v>
      </c>
      <c r="AJ48" s="111">
        <f t="shared" si="4"/>
        <v>3.0038375430608757</v>
      </c>
      <c r="AK48" s="111">
        <f t="shared" si="4"/>
        <v>3.0007457852508743</v>
      </c>
      <c r="AL48" s="111">
        <f t="shared" si="4"/>
        <v>3.1149533714248956</v>
      </c>
      <c r="AM48" s="111">
        <f t="shared" si="4"/>
        <v>2.9234985951815418</v>
      </c>
      <c r="AN48" s="111">
        <f t="shared" si="4"/>
        <v>2.9220950757159203</v>
      </c>
      <c r="AO48" s="111">
        <f t="shared" si="4"/>
        <v>2.9190680124941166</v>
      </c>
      <c r="AP48" s="111">
        <f t="shared" si="4"/>
        <v>3.0309553411257593</v>
      </c>
      <c r="AQ48" s="111">
        <f t="shared" si="4"/>
        <v>2.8517652230064492</v>
      </c>
      <c r="AR48" s="111">
        <f t="shared" si="4"/>
        <v>2.8503889889715084</v>
      </c>
      <c r="AS48" s="111">
        <f t="shared" si="4"/>
        <v>2.8474208327458763</v>
      </c>
      <c r="AT48" s="111">
        <f t="shared" si="4"/>
        <v>2.9571861656974234</v>
      </c>
      <c r="AU48" s="111">
        <f t="shared" si="4"/>
        <v>2.7880498416787725</v>
      </c>
      <c r="AV48" s="111">
        <f t="shared" si="4"/>
        <v>2.7866985720544517</v>
      </c>
      <c r="AW48" s="111">
        <f t="shared" si="4"/>
        <v>2.7837843048334445</v>
      </c>
      <c r="AX48" s="111">
        <f t="shared" si="4"/>
        <v>2.8916017663983387</v>
      </c>
      <c r="AY48" s="111">
        <f t="shared" si="4"/>
        <v>2.7308710615452783</v>
      </c>
      <c r="AZ48" s="111">
        <f t="shared" si="4"/>
        <v>2.7295427404247534</v>
      </c>
      <c r="BA48" s="111">
        <f t="shared" si="4"/>
        <v>2.726678005378286</v>
      </c>
      <c r="BB48" s="111">
        <f t="shared" si="4"/>
        <v>2.8327001829138965</v>
      </c>
    </row>
    <row r="49" spans="3:54" ht="18" customHeight="1" x14ac:dyDescent="0.3">
      <c r="C49">
        <v>4</v>
      </c>
      <c r="D49" s="138" t="s">
        <v>57</v>
      </c>
      <c r="E49" s="90">
        <f>0.99*((((5*($H$11*10000))/($E26*(5/384)))^(1/4))/100)</f>
        <v>3.9578838954492017</v>
      </c>
      <c r="Q49" s="77" t="s">
        <v>50</v>
      </c>
      <c r="R49" s="122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</row>
    <row r="50" spans="3:54" ht="18" customHeight="1" x14ac:dyDescent="0.25">
      <c r="D50" s="59"/>
      <c r="E50" s="57"/>
      <c r="Q50" s="180" t="s">
        <v>36</v>
      </c>
      <c r="R50" s="128">
        <v>45</v>
      </c>
      <c r="S50" s="133">
        <f>0.99*((((5*($H$11*10000))/(((((VLOOKUP(S$31,$I$5:$J$15,2))*$R50)*(S$30+0.035)/2)+((($E$9*(1-0.148))+($E$16/$E$6))*((S$30+0.035)/COS(S$31*PI()/180))/2)+$E$14)*(5/384)))^(1/4))/100)</f>
        <v>4.2730462708054207</v>
      </c>
      <c r="T50" s="133">
        <f t="shared" ref="T50:BB57" si="5">0.99*((((5*($H$11*10000))/(((((VLOOKUP(T$31,$I$5:$J$15,2))*$R50)*(T$30+0.035)/2)+((($E$9*(1-0.148))+($E$16/$E$6))*((T$30+0.035)/COS(T$31*PI()/180))/2)+$E$14)*(5/384)))^(1/4))/100)</f>
        <v>4.2682486579112497</v>
      </c>
      <c r="U50" s="133">
        <f t="shared" si="5"/>
        <v>4.2579535184701465</v>
      </c>
      <c r="V50" s="133">
        <f t="shared" si="5"/>
        <v>4.3514651385243797</v>
      </c>
      <c r="W50" s="133">
        <f t="shared" si="5"/>
        <v>4.0959137485777273</v>
      </c>
      <c r="X50" s="133">
        <f t="shared" si="5"/>
        <v>4.0910782426780843</v>
      </c>
      <c r="Y50" s="133">
        <f t="shared" si="5"/>
        <v>4.0807064958328025</v>
      </c>
      <c r="Z50" s="133">
        <f t="shared" si="5"/>
        <v>4.1751547419935333</v>
      </c>
      <c r="AA50" s="133">
        <f t="shared" si="5"/>
        <v>3.9503128927165445</v>
      </c>
      <c r="AB50" s="133">
        <f t="shared" si="5"/>
        <v>3.9454825249027077</v>
      </c>
      <c r="AC50" s="133">
        <f t="shared" si="5"/>
        <v>3.9351252296733366</v>
      </c>
      <c r="AD50" s="133">
        <f t="shared" si="5"/>
        <v>4.0296183640021912</v>
      </c>
      <c r="AE50" s="133">
        <f t="shared" si="5"/>
        <v>3.8273912369948748</v>
      </c>
      <c r="AF50" s="133">
        <f t="shared" si="5"/>
        <v>3.8225880141977466</v>
      </c>
      <c r="AG50" s="133">
        <f t="shared" si="5"/>
        <v>3.8122915226520497</v>
      </c>
      <c r="AH50" s="133">
        <f t="shared" si="5"/>
        <v>3.9063641809571328</v>
      </c>
      <c r="AI50" s="133">
        <f t="shared" si="5"/>
        <v>3.7214903899132525</v>
      </c>
      <c r="AJ50" s="133">
        <f t="shared" si="5"/>
        <v>3.7167257563767921</v>
      </c>
      <c r="AK50" s="133">
        <f t="shared" si="5"/>
        <v>3.7065140169176978</v>
      </c>
      <c r="AL50" s="133">
        <f t="shared" si="5"/>
        <v>3.7999175206327633</v>
      </c>
      <c r="AM50" s="133">
        <f t="shared" si="5"/>
        <v>3.628788736654172</v>
      </c>
      <c r="AN50" s="133">
        <f t="shared" si="5"/>
        <v>3.6240684877877309</v>
      </c>
      <c r="AO50" s="133">
        <f t="shared" si="5"/>
        <v>3.6139534992827911</v>
      </c>
      <c r="AP50" s="133">
        <f t="shared" si="5"/>
        <v>3.7065564202114287</v>
      </c>
      <c r="AQ50" s="133">
        <f t="shared" si="5"/>
        <v>3.5465921880015756</v>
      </c>
      <c r="AR50" s="133">
        <f t="shared" si="5"/>
        <v>3.5419189645268601</v>
      </c>
      <c r="AS50" s="133">
        <f t="shared" si="5"/>
        <v>3.5319060722015703</v>
      </c>
      <c r="AT50" s="133">
        <f t="shared" si="5"/>
        <v>3.6236433144879849</v>
      </c>
      <c r="AU50" s="133">
        <f t="shared" si="5"/>
        <v>3.4729351927830518</v>
      </c>
      <c r="AV50" s="133">
        <f t="shared" si="5"/>
        <v>3.4683098234365595</v>
      </c>
      <c r="AW50" s="133">
        <f t="shared" si="5"/>
        <v>3.4584005643706526</v>
      </c>
      <c r="AX50" s="133">
        <f t="shared" si="5"/>
        <v>3.5492457152929391</v>
      </c>
      <c r="AY50" s="133">
        <f t="shared" si="5"/>
        <v>3.4063428100252979</v>
      </c>
      <c r="AZ50" s="133">
        <f t="shared" si="5"/>
        <v>3.4017650679444049</v>
      </c>
      <c r="BA50" s="133">
        <f t="shared" si="5"/>
        <v>3.391958770814794</v>
      </c>
      <c r="BB50" s="134">
        <f t="shared" si="5"/>
        <v>3.4819083861781306</v>
      </c>
    </row>
    <row r="51" spans="3:54" ht="18" customHeight="1" x14ac:dyDescent="0.25">
      <c r="D51" s="59"/>
      <c r="E51" s="57"/>
      <c r="Q51" s="181"/>
      <c r="R51" s="129">
        <v>55</v>
      </c>
      <c r="S51" s="132">
        <f t="shared" ref="S51:AH58" si="6">0.99*((((5*($H$11*10000))/(((((VLOOKUP(S$31,$I$5:$J$15,2))*$R51)*(S$30+0.035)/2)+((($E$9*(1-0.148))+($E$16/$E$6))*((S$30+0.035)/COS(S$31*PI()/180))/2)+$E$14)*(5/384)))^(1/4))/100)</f>
        <v>4.1399228025183659</v>
      </c>
      <c r="T51" s="132">
        <f t="shared" si="6"/>
        <v>4.1358260166131098</v>
      </c>
      <c r="U51" s="132">
        <f t="shared" si="6"/>
        <v>4.1270255729914558</v>
      </c>
      <c r="V51" s="132">
        <f t="shared" si="6"/>
        <v>4.2290078877946113</v>
      </c>
      <c r="W51" s="132">
        <f t="shared" si="6"/>
        <v>3.9622401477568565</v>
      </c>
      <c r="X51" s="132">
        <f t="shared" si="6"/>
        <v>3.9581423450810536</v>
      </c>
      <c r="Y51" s="132">
        <f t="shared" si="6"/>
        <v>3.9493428034165539</v>
      </c>
      <c r="Z51" s="132">
        <f t="shared" si="6"/>
        <v>4.051579476486503</v>
      </c>
      <c r="AA51" s="132">
        <f t="shared" si="6"/>
        <v>3.8171441863292448</v>
      </c>
      <c r="AB51" s="132">
        <f t="shared" si="6"/>
        <v>3.8130733320668804</v>
      </c>
      <c r="AC51" s="132">
        <f t="shared" si="6"/>
        <v>3.8043338730179252</v>
      </c>
      <c r="AD51" s="132">
        <f t="shared" si="6"/>
        <v>3.9060635217596649</v>
      </c>
      <c r="AE51" s="132">
        <f t="shared" si="6"/>
        <v>3.6952443628908309</v>
      </c>
      <c r="AF51" s="132">
        <f t="shared" si="6"/>
        <v>3.6912133634469293</v>
      </c>
      <c r="AG51" s="132">
        <f t="shared" si="6"/>
        <v>3.6825611238333358</v>
      </c>
      <c r="AH51" s="132">
        <f t="shared" si="6"/>
        <v>3.7834191263247301</v>
      </c>
      <c r="AI51" s="132">
        <f t="shared" si="5"/>
        <v>3.590617881860779</v>
      </c>
      <c r="AJ51" s="132">
        <f t="shared" si="5"/>
        <v>3.586632442359146</v>
      </c>
      <c r="AK51" s="132">
        <f t="shared" si="5"/>
        <v>3.5780792763644769</v>
      </c>
      <c r="AL51" s="132">
        <f t="shared" si="5"/>
        <v>3.6778938587215944</v>
      </c>
      <c r="AM51" s="132">
        <f t="shared" si="5"/>
        <v>3.4993050088094684</v>
      </c>
      <c r="AN51" s="132">
        <f t="shared" si="5"/>
        <v>3.4953671846708572</v>
      </c>
      <c r="AO51" s="132">
        <f t="shared" si="5"/>
        <v>3.4869172249514828</v>
      </c>
      <c r="AP51" s="132">
        <f t="shared" si="5"/>
        <v>3.5856161601882879</v>
      </c>
      <c r="AQ51" s="132">
        <f t="shared" si="5"/>
        <v>3.4185365670374019</v>
      </c>
      <c r="AR51" s="132">
        <f t="shared" si="5"/>
        <v>3.4146465013468328</v>
      </c>
      <c r="AS51" s="132">
        <f t="shared" si="5"/>
        <v>3.4062998505370996</v>
      </c>
      <c r="AT51" s="132">
        <f t="shared" si="5"/>
        <v>3.5038642662041024</v>
      </c>
      <c r="AU51" s="132">
        <f t="shared" si="5"/>
        <v>3.346305284528718</v>
      </c>
      <c r="AV51" s="132">
        <f t="shared" si="5"/>
        <v>3.3424621086630877</v>
      </c>
      <c r="AW51" s="132">
        <f t="shared" si="5"/>
        <v>3.3342167490059458</v>
      </c>
      <c r="AX51" s="132">
        <f t="shared" si="5"/>
        <v>3.4306568782132159</v>
      </c>
      <c r="AY51" s="132">
        <f t="shared" si="5"/>
        <v>3.2811129649022743</v>
      </c>
      <c r="AZ51" s="132">
        <f t="shared" si="5"/>
        <v>3.2773152855930547</v>
      </c>
      <c r="BA51" s="132">
        <f t="shared" si="5"/>
        <v>3.2691681092399598</v>
      </c>
      <c r="BB51" s="135">
        <f t="shared" si="5"/>
        <v>3.3645099920552304</v>
      </c>
    </row>
    <row r="52" spans="3:54" ht="18" customHeight="1" x14ac:dyDescent="0.25">
      <c r="D52" s="59"/>
      <c r="E52" s="57"/>
      <c r="Q52" s="181"/>
      <c r="R52" s="129">
        <v>65</v>
      </c>
      <c r="S52" s="132">
        <f t="shared" si="6"/>
        <v>4.025252447060395</v>
      </c>
      <c r="T52" s="132">
        <f t="shared" si="5"/>
        <v>4.0216915307982628</v>
      </c>
      <c r="U52" s="132">
        <f t="shared" si="5"/>
        <v>4.0140358947280879</v>
      </c>
      <c r="V52" s="132">
        <f t="shared" si="5"/>
        <v>4.1220478978439434</v>
      </c>
      <c r="W52" s="132">
        <f t="shared" si="5"/>
        <v>3.8478766396479487</v>
      </c>
      <c r="X52" s="132">
        <f t="shared" si="5"/>
        <v>3.8443360401431139</v>
      </c>
      <c r="Y52" s="132">
        <f t="shared" si="5"/>
        <v>3.8367262074551838</v>
      </c>
      <c r="Z52" s="132">
        <f t="shared" si="5"/>
        <v>3.9443674940808964</v>
      </c>
      <c r="AA52" s="132">
        <f t="shared" si="5"/>
        <v>3.7037720120898214</v>
      </c>
      <c r="AB52" s="132">
        <f t="shared" si="5"/>
        <v>3.7002697761589576</v>
      </c>
      <c r="AC52" s="132">
        <f t="shared" si="5"/>
        <v>3.6927439038220862</v>
      </c>
      <c r="AD52" s="132">
        <f t="shared" si="5"/>
        <v>3.7993938651834158</v>
      </c>
      <c r="AE52" s="132">
        <f t="shared" si="5"/>
        <v>3.5831605281977841</v>
      </c>
      <c r="AF52" s="132">
        <f t="shared" si="5"/>
        <v>3.5797037984915812</v>
      </c>
      <c r="AG52" s="132">
        <f t="shared" si="5"/>
        <v>3.572276830082282</v>
      </c>
      <c r="AH52" s="132">
        <f t="shared" si="5"/>
        <v>3.6776714126673409</v>
      </c>
      <c r="AI52" s="132">
        <f t="shared" si="5"/>
        <v>3.4799384680730454</v>
      </c>
      <c r="AJ52" s="132">
        <f t="shared" si="5"/>
        <v>3.4765294458465577</v>
      </c>
      <c r="AK52" s="132">
        <f t="shared" si="5"/>
        <v>3.469205837437578</v>
      </c>
      <c r="AL52" s="132">
        <f t="shared" si="5"/>
        <v>3.5732463255365876</v>
      </c>
      <c r="AM52" s="132">
        <f t="shared" si="5"/>
        <v>3.3900569519579173</v>
      </c>
      <c r="AN52" s="132">
        <f t="shared" si="5"/>
        <v>3.3866954935148565</v>
      </c>
      <c r="AO52" s="132">
        <f t="shared" si="5"/>
        <v>3.3794747441031765</v>
      </c>
      <c r="AP52" s="132">
        <f t="shared" si="5"/>
        <v>3.4821432021121206</v>
      </c>
      <c r="AQ52" s="132">
        <f t="shared" si="5"/>
        <v>3.3107017854678671</v>
      </c>
      <c r="AR52" s="132">
        <f t="shared" si="5"/>
        <v>3.3073866243796526</v>
      </c>
      <c r="AS52" s="132">
        <f t="shared" si="5"/>
        <v>3.3002658736857859</v>
      </c>
      <c r="AT52" s="132">
        <f t="shared" si="5"/>
        <v>3.4015846907929324</v>
      </c>
      <c r="AU52" s="132">
        <f t="shared" si="5"/>
        <v>3.2398431298100663</v>
      </c>
      <c r="AV52" s="132">
        <f t="shared" si="5"/>
        <v>3.2365724840349754</v>
      </c>
      <c r="AW52" s="132">
        <f t="shared" si="5"/>
        <v>3.2295477997384019</v>
      </c>
      <c r="AX52" s="132">
        <f t="shared" si="5"/>
        <v>3.3295592199448261</v>
      </c>
      <c r="AY52" s="132">
        <f t="shared" si="5"/>
        <v>3.175972104226505</v>
      </c>
      <c r="AZ52" s="132">
        <f t="shared" si="5"/>
        <v>3.1727439882567352</v>
      </c>
      <c r="BA52" s="132">
        <f t="shared" si="5"/>
        <v>3.165811025782006</v>
      </c>
      <c r="BB52" s="135">
        <f t="shared" si="5"/>
        <v>3.2645663840639485</v>
      </c>
    </row>
    <row r="53" spans="3:54" ht="18" customHeight="1" x14ac:dyDescent="0.25">
      <c r="D53" s="59"/>
      <c r="E53" s="57"/>
      <c r="Q53" s="181"/>
      <c r="R53" s="129">
        <v>90</v>
      </c>
      <c r="S53" s="132">
        <f t="shared" si="6"/>
        <v>3.7949960574469812</v>
      </c>
      <c r="T53" s="132">
        <f t="shared" si="5"/>
        <v>3.7923423423024163</v>
      </c>
      <c r="U53" s="132">
        <f t="shared" si="5"/>
        <v>3.7866287757232193</v>
      </c>
      <c r="V53" s="132">
        <f t="shared" si="5"/>
        <v>3.9034881789949325</v>
      </c>
      <c r="W53" s="132">
        <f t="shared" si="5"/>
        <v>3.62014945788049</v>
      </c>
      <c r="X53" s="132">
        <f t="shared" si="5"/>
        <v>3.6175383801258807</v>
      </c>
      <c r="Y53" s="132">
        <f t="shared" si="5"/>
        <v>3.6119175871687936</v>
      </c>
      <c r="Z53" s="132">
        <f t="shared" si="5"/>
        <v>3.7271524043396478</v>
      </c>
      <c r="AA53" s="132">
        <f t="shared" si="5"/>
        <v>3.4793647448698408</v>
      </c>
      <c r="AB53" s="132">
        <f t="shared" si="5"/>
        <v>3.476801140902031</v>
      </c>
      <c r="AC53" s="132">
        <f t="shared" si="5"/>
        <v>3.4712832184544613</v>
      </c>
      <c r="AD53" s="132">
        <f t="shared" si="5"/>
        <v>3.5845992284040826</v>
      </c>
      <c r="AE53" s="132">
        <f t="shared" si="5"/>
        <v>3.3622966910153629</v>
      </c>
      <c r="AF53" s="132">
        <f t="shared" si="5"/>
        <v>3.3597804660744583</v>
      </c>
      <c r="AG53" s="132">
        <f t="shared" si="5"/>
        <v>3.354365015523789</v>
      </c>
      <c r="AH53" s="132">
        <f t="shared" si="5"/>
        <v>3.4657160363017674</v>
      </c>
      <c r="AI53" s="132">
        <f t="shared" si="5"/>
        <v>3.2626022689070902</v>
      </c>
      <c r="AJ53" s="132">
        <f t="shared" si="5"/>
        <v>3.2601314872375764</v>
      </c>
      <c r="AK53" s="132">
        <f t="shared" si="5"/>
        <v>3.25481421437012</v>
      </c>
      <c r="AL53" s="132">
        <f t="shared" si="5"/>
        <v>3.3642526072690586</v>
      </c>
      <c r="AM53" s="132">
        <f t="shared" si="5"/>
        <v>3.1761300667279713</v>
      </c>
      <c r="AN53" s="132">
        <f t="shared" si="5"/>
        <v>3.1737021649538142</v>
      </c>
      <c r="AO53" s="132">
        <f t="shared" si="5"/>
        <v>3.1684774649054468</v>
      </c>
      <c r="AP53" s="132">
        <f t="shared" si="5"/>
        <v>3.2760937141215032</v>
      </c>
      <c r="AQ53" s="132">
        <f t="shared" si="5"/>
        <v>3.1000247053689347</v>
      </c>
      <c r="AR53" s="132">
        <f t="shared" si="5"/>
        <v>3.0976369965166786</v>
      </c>
      <c r="AS53" s="132">
        <f t="shared" si="5"/>
        <v>3.0924990238142032</v>
      </c>
      <c r="AT53" s="132">
        <f t="shared" si="5"/>
        <v>3.198395665085024</v>
      </c>
      <c r="AU53" s="132">
        <f t="shared" si="5"/>
        <v>3.0322438761555328</v>
      </c>
      <c r="AV53" s="132">
        <f t="shared" si="5"/>
        <v>3.0298937609895855</v>
      </c>
      <c r="AW53" s="132">
        <f t="shared" si="5"/>
        <v>3.0248368757468578</v>
      </c>
      <c r="AX53" s="132">
        <f t="shared" si="5"/>
        <v>3.129116920420608</v>
      </c>
      <c r="AY53" s="132">
        <f t="shared" si="5"/>
        <v>2.9712798590943765</v>
      </c>
      <c r="AZ53" s="132">
        <f t="shared" si="5"/>
        <v>2.9689649095444026</v>
      </c>
      <c r="BA53" s="132">
        <f t="shared" si="5"/>
        <v>2.9639838517034107</v>
      </c>
      <c r="BB53" s="135">
        <f t="shared" si="5"/>
        <v>3.0667457218584997</v>
      </c>
    </row>
    <row r="54" spans="3:54" ht="18" hidden="1" customHeight="1" thickTop="1" x14ac:dyDescent="0.25">
      <c r="C54" s="18">
        <v>1</v>
      </c>
      <c r="D54" s="56" t="s">
        <v>10</v>
      </c>
      <c r="E54" s="22">
        <f>((5*384*$H10)/(1000*5*E20*9.81))^(1/4)</f>
        <v>3.3968433490986212</v>
      </c>
      <c r="Q54" s="205"/>
      <c r="R54" s="119"/>
      <c r="S54" s="132">
        <f t="shared" si="6"/>
        <v>5.3979726645504531</v>
      </c>
      <c r="T54" s="132">
        <f t="shared" si="5"/>
        <v>5.3826048181536548</v>
      </c>
      <c r="U54" s="132">
        <f t="shared" si="5"/>
        <v>5.3500678759749185</v>
      </c>
      <c r="V54" s="132">
        <f t="shared" si="5"/>
        <v>5.2962052793149326</v>
      </c>
      <c r="W54" s="132">
        <f t="shared" si="5"/>
        <v>5.2830079698720649</v>
      </c>
      <c r="X54" s="132">
        <f t="shared" si="5"/>
        <v>5.2658352423227068</v>
      </c>
      <c r="Y54" s="132">
        <f t="shared" si="5"/>
        <v>5.2295904832413109</v>
      </c>
      <c r="Z54" s="132">
        <f t="shared" si="5"/>
        <v>5.1699197551298912</v>
      </c>
      <c r="AA54" s="132">
        <f t="shared" si="5"/>
        <v>5.1793289941680465</v>
      </c>
      <c r="AB54" s="132">
        <f t="shared" si="5"/>
        <v>5.1607248986298924</v>
      </c>
      <c r="AC54" s="132">
        <f t="shared" si="5"/>
        <v>5.1215625480367502</v>
      </c>
      <c r="AD54" s="132">
        <f t="shared" si="5"/>
        <v>5.0573858496630857</v>
      </c>
      <c r="AE54" s="132">
        <f t="shared" si="5"/>
        <v>5.0850861434800425</v>
      </c>
      <c r="AF54" s="132">
        <f t="shared" si="5"/>
        <v>5.0653326513600589</v>
      </c>
      <c r="AG54" s="132">
        <f t="shared" si="5"/>
        <v>5.02384448069692</v>
      </c>
      <c r="AH54" s="132">
        <f t="shared" si="5"/>
        <v>4.9561231439294069</v>
      </c>
      <c r="AI54" s="132">
        <f t="shared" si="5"/>
        <v>4.9988380627229025</v>
      </c>
      <c r="AJ54" s="132">
        <f t="shared" si="5"/>
        <v>4.9781521438362191</v>
      </c>
      <c r="AK54" s="132">
        <f t="shared" si="5"/>
        <v>4.9347902976405349</v>
      </c>
      <c r="AL54" s="132">
        <f t="shared" si="5"/>
        <v>4.8642497068654533</v>
      </c>
      <c r="AM54" s="132">
        <f t="shared" si="5"/>
        <v>4.9194412707961623</v>
      </c>
      <c r="AN54" s="132">
        <f t="shared" si="5"/>
        <v>4.8979926317712152</v>
      </c>
      <c r="AO54" s="132">
        <f t="shared" si="5"/>
        <v>4.8531085393345874</v>
      </c>
      <c r="AP54" s="132">
        <f t="shared" si="5"/>
        <v>4.7803062552284876</v>
      </c>
      <c r="AQ54" s="132">
        <f t="shared" si="5"/>
        <v>4.8459744559311781</v>
      </c>
      <c r="AR54" s="132">
        <f t="shared" si="5"/>
        <v>4.823897727861767</v>
      </c>
      <c r="AS54" s="132">
        <f t="shared" si="5"/>
        <v>4.7777685988483709</v>
      </c>
      <c r="AT54" s="132">
        <f t="shared" si="5"/>
        <v>4.7031400214328096</v>
      </c>
      <c r="AU54" s="132">
        <f t="shared" si="5"/>
        <v>4.7776852018379206</v>
      </c>
      <c r="AV54" s="132">
        <f t="shared" si="5"/>
        <v>4.7550885169915436</v>
      </c>
      <c r="AW54" s="132">
        <f t="shared" si="5"/>
        <v>4.7079358401474343</v>
      </c>
      <c r="AX54" s="132">
        <f t="shared" si="5"/>
        <v>4.6318256543139178</v>
      </c>
      <c r="AY54" s="132">
        <f t="shared" si="5"/>
        <v>4.7139516539797537</v>
      </c>
      <c r="AZ54" s="132">
        <f t="shared" si="5"/>
        <v>4.690922809163899</v>
      </c>
      <c r="BA54" s="132">
        <f t="shared" si="5"/>
        <v>4.6429255529268652</v>
      </c>
      <c r="BB54" s="135">
        <f t="shared" si="5"/>
        <v>4.5656098964948022</v>
      </c>
    </row>
    <row r="55" spans="3:54" ht="18" hidden="1" customHeight="1" x14ac:dyDescent="0.25">
      <c r="C55" s="19">
        <v>2</v>
      </c>
      <c r="D55" s="16" t="s">
        <v>7</v>
      </c>
      <c r="E55" s="23">
        <f>((5*384*$H10)/(1000*5*E22*9.81))^(1/4)</f>
        <v>3.383160048643056</v>
      </c>
      <c r="Q55" s="205"/>
      <c r="R55" s="119"/>
      <c r="S55" s="132">
        <f t="shared" si="6"/>
        <v>5.3979726645504531</v>
      </c>
      <c r="T55" s="132">
        <f t="shared" si="5"/>
        <v>5.3826048181536548</v>
      </c>
      <c r="U55" s="132">
        <f t="shared" si="5"/>
        <v>5.3500678759749185</v>
      </c>
      <c r="V55" s="132">
        <f t="shared" si="5"/>
        <v>5.2962052793149326</v>
      </c>
      <c r="W55" s="132">
        <f t="shared" si="5"/>
        <v>5.2830079698720649</v>
      </c>
      <c r="X55" s="132">
        <f t="shared" si="5"/>
        <v>5.2658352423227068</v>
      </c>
      <c r="Y55" s="132">
        <f t="shared" si="5"/>
        <v>5.2295904832413109</v>
      </c>
      <c r="Z55" s="132">
        <f t="shared" si="5"/>
        <v>5.1699197551298912</v>
      </c>
      <c r="AA55" s="132">
        <f t="shared" si="5"/>
        <v>5.1793289941680465</v>
      </c>
      <c r="AB55" s="132">
        <f t="shared" si="5"/>
        <v>5.1607248986298924</v>
      </c>
      <c r="AC55" s="132">
        <f t="shared" si="5"/>
        <v>5.1215625480367502</v>
      </c>
      <c r="AD55" s="132">
        <f t="shared" si="5"/>
        <v>5.0573858496630857</v>
      </c>
      <c r="AE55" s="132">
        <f t="shared" si="5"/>
        <v>5.0850861434800425</v>
      </c>
      <c r="AF55" s="132">
        <f t="shared" si="5"/>
        <v>5.0653326513600589</v>
      </c>
      <c r="AG55" s="132">
        <f t="shared" si="5"/>
        <v>5.02384448069692</v>
      </c>
      <c r="AH55" s="132">
        <f t="shared" si="5"/>
        <v>4.9561231439294069</v>
      </c>
      <c r="AI55" s="132">
        <f t="shared" si="5"/>
        <v>4.9988380627229025</v>
      </c>
      <c r="AJ55" s="132">
        <f t="shared" si="5"/>
        <v>4.9781521438362191</v>
      </c>
      <c r="AK55" s="132">
        <f t="shared" si="5"/>
        <v>4.9347902976405349</v>
      </c>
      <c r="AL55" s="132">
        <f t="shared" si="5"/>
        <v>4.8642497068654533</v>
      </c>
      <c r="AM55" s="132">
        <f t="shared" si="5"/>
        <v>4.9194412707961623</v>
      </c>
      <c r="AN55" s="132">
        <f t="shared" si="5"/>
        <v>4.8979926317712152</v>
      </c>
      <c r="AO55" s="132">
        <f t="shared" si="5"/>
        <v>4.8531085393345874</v>
      </c>
      <c r="AP55" s="132">
        <f t="shared" si="5"/>
        <v>4.7803062552284876</v>
      </c>
      <c r="AQ55" s="132">
        <f t="shared" si="5"/>
        <v>4.8459744559311781</v>
      </c>
      <c r="AR55" s="132">
        <f t="shared" si="5"/>
        <v>4.823897727861767</v>
      </c>
      <c r="AS55" s="132">
        <f t="shared" si="5"/>
        <v>4.7777685988483709</v>
      </c>
      <c r="AT55" s="132">
        <f t="shared" si="5"/>
        <v>4.7031400214328096</v>
      </c>
      <c r="AU55" s="132">
        <f t="shared" si="5"/>
        <v>4.7776852018379206</v>
      </c>
      <c r="AV55" s="132">
        <f t="shared" si="5"/>
        <v>4.7550885169915436</v>
      </c>
      <c r="AW55" s="132">
        <f t="shared" si="5"/>
        <v>4.7079358401474343</v>
      </c>
      <c r="AX55" s="132">
        <f t="shared" si="5"/>
        <v>4.6318256543139178</v>
      </c>
      <c r="AY55" s="132">
        <f t="shared" si="5"/>
        <v>4.7139516539797537</v>
      </c>
      <c r="AZ55" s="132">
        <f t="shared" si="5"/>
        <v>4.690922809163899</v>
      </c>
      <c r="BA55" s="132">
        <f t="shared" si="5"/>
        <v>4.6429255529268652</v>
      </c>
      <c r="BB55" s="135">
        <f t="shared" si="5"/>
        <v>4.5656098964948022</v>
      </c>
    </row>
    <row r="56" spans="3:54" ht="18" hidden="1" customHeight="1" x14ac:dyDescent="0.25">
      <c r="C56" s="19">
        <v>3</v>
      </c>
      <c r="D56" s="16" t="s">
        <v>8</v>
      </c>
      <c r="E56" s="23">
        <f>((5*384*$H11)/(1000*5*E24*9.81))^(1/4)</f>
        <v>4.0314438388343552</v>
      </c>
      <c r="Q56" s="205"/>
      <c r="R56" s="119"/>
      <c r="S56" s="132">
        <f t="shared" si="6"/>
        <v>5.3979726645504531</v>
      </c>
      <c r="T56" s="132">
        <f t="shared" si="5"/>
        <v>5.3826048181536548</v>
      </c>
      <c r="U56" s="132">
        <f t="shared" si="5"/>
        <v>5.3500678759749185</v>
      </c>
      <c r="V56" s="132">
        <f t="shared" si="5"/>
        <v>5.2962052793149326</v>
      </c>
      <c r="W56" s="132">
        <f t="shared" si="5"/>
        <v>5.2830079698720649</v>
      </c>
      <c r="X56" s="132">
        <f t="shared" si="5"/>
        <v>5.2658352423227068</v>
      </c>
      <c r="Y56" s="132">
        <f t="shared" si="5"/>
        <v>5.2295904832413109</v>
      </c>
      <c r="Z56" s="132">
        <f t="shared" si="5"/>
        <v>5.1699197551298912</v>
      </c>
      <c r="AA56" s="132">
        <f t="shared" si="5"/>
        <v>5.1793289941680465</v>
      </c>
      <c r="AB56" s="132">
        <f t="shared" si="5"/>
        <v>5.1607248986298924</v>
      </c>
      <c r="AC56" s="132">
        <f t="shared" si="5"/>
        <v>5.1215625480367502</v>
      </c>
      <c r="AD56" s="132">
        <f t="shared" si="5"/>
        <v>5.0573858496630857</v>
      </c>
      <c r="AE56" s="132">
        <f t="shared" si="5"/>
        <v>5.0850861434800425</v>
      </c>
      <c r="AF56" s="132">
        <f t="shared" si="5"/>
        <v>5.0653326513600589</v>
      </c>
      <c r="AG56" s="132">
        <f t="shared" si="5"/>
        <v>5.02384448069692</v>
      </c>
      <c r="AH56" s="132">
        <f t="shared" si="5"/>
        <v>4.9561231439294069</v>
      </c>
      <c r="AI56" s="132">
        <f t="shared" si="5"/>
        <v>4.9988380627229025</v>
      </c>
      <c r="AJ56" s="132">
        <f t="shared" si="5"/>
        <v>4.9781521438362191</v>
      </c>
      <c r="AK56" s="132">
        <f t="shared" si="5"/>
        <v>4.9347902976405349</v>
      </c>
      <c r="AL56" s="132">
        <f t="shared" si="5"/>
        <v>4.8642497068654533</v>
      </c>
      <c r="AM56" s="132">
        <f t="shared" si="5"/>
        <v>4.9194412707961623</v>
      </c>
      <c r="AN56" s="132">
        <f t="shared" si="5"/>
        <v>4.8979926317712152</v>
      </c>
      <c r="AO56" s="132">
        <f t="shared" si="5"/>
        <v>4.8531085393345874</v>
      </c>
      <c r="AP56" s="132">
        <f t="shared" si="5"/>
        <v>4.7803062552284876</v>
      </c>
      <c r="AQ56" s="132">
        <f t="shared" si="5"/>
        <v>4.8459744559311781</v>
      </c>
      <c r="AR56" s="132">
        <f t="shared" si="5"/>
        <v>4.823897727861767</v>
      </c>
      <c r="AS56" s="132">
        <f t="shared" si="5"/>
        <v>4.7777685988483709</v>
      </c>
      <c r="AT56" s="132">
        <f t="shared" si="5"/>
        <v>4.7031400214328096</v>
      </c>
      <c r="AU56" s="132">
        <f t="shared" si="5"/>
        <v>4.7776852018379206</v>
      </c>
      <c r="AV56" s="132">
        <f t="shared" si="5"/>
        <v>4.7550885169915436</v>
      </c>
      <c r="AW56" s="132">
        <f t="shared" si="5"/>
        <v>4.7079358401474343</v>
      </c>
      <c r="AX56" s="132">
        <f t="shared" si="5"/>
        <v>4.6318256543139178</v>
      </c>
      <c r="AY56" s="132">
        <f t="shared" si="5"/>
        <v>4.7139516539797537</v>
      </c>
      <c r="AZ56" s="132">
        <f t="shared" si="5"/>
        <v>4.690922809163899</v>
      </c>
      <c r="BA56" s="132">
        <f t="shared" si="5"/>
        <v>4.6429255529268652</v>
      </c>
      <c r="BB56" s="135">
        <f t="shared" si="5"/>
        <v>4.5656098964948022</v>
      </c>
    </row>
    <row r="57" spans="3:54" ht="18" hidden="1" customHeight="1" thickBot="1" x14ac:dyDescent="0.3">
      <c r="C57" s="20">
        <v>4</v>
      </c>
      <c r="D57" s="17" t="s">
        <v>9</v>
      </c>
      <c r="E57" s="24">
        <f>((5*384*$H11)/(1000*5*E26*9.81))^(1/4)</f>
        <v>4.0170811359220089</v>
      </c>
      <c r="Q57" s="205"/>
      <c r="R57" s="119"/>
      <c r="S57" s="132">
        <f t="shared" si="6"/>
        <v>5.3979726645504531</v>
      </c>
      <c r="T57" s="132">
        <f t="shared" si="5"/>
        <v>5.3826048181536548</v>
      </c>
      <c r="U57" s="132">
        <f t="shared" si="5"/>
        <v>5.3500678759749185</v>
      </c>
      <c r="V57" s="132">
        <f t="shared" si="5"/>
        <v>5.2962052793149326</v>
      </c>
      <c r="W57" s="132">
        <f t="shared" si="5"/>
        <v>5.2830079698720649</v>
      </c>
      <c r="X57" s="132">
        <f t="shared" si="5"/>
        <v>5.2658352423227068</v>
      </c>
      <c r="Y57" s="132">
        <f t="shared" si="5"/>
        <v>5.2295904832413109</v>
      </c>
      <c r="Z57" s="132">
        <f t="shared" si="5"/>
        <v>5.1699197551298912</v>
      </c>
      <c r="AA57" s="132">
        <f t="shared" si="5"/>
        <v>5.1793289941680465</v>
      </c>
      <c r="AB57" s="132">
        <f t="shared" si="5"/>
        <v>5.1607248986298924</v>
      </c>
      <c r="AC57" s="132">
        <f t="shared" si="5"/>
        <v>5.1215625480367502</v>
      </c>
      <c r="AD57" s="132">
        <f t="shared" si="5"/>
        <v>5.0573858496630857</v>
      </c>
      <c r="AE57" s="132">
        <f t="shared" si="5"/>
        <v>5.0850861434800425</v>
      </c>
      <c r="AF57" s="132">
        <f t="shared" si="5"/>
        <v>5.0653326513600589</v>
      </c>
      <c r="AG57" s="132">
        <f t="shared" si="5"/>
        <v>5.02384448069692</v>
      </c>
      <c r="AH57" s="132">
        <f t="shared" si="5"/>
        <v>4.9561231439294069</v>
      </c>
      <c r="AI57" s="132">
        <f t="shared" si="5"/>
        <v>4.9988380627229025</v>
      </c>
      <c r="AJ57" s="132">
        <f t="shared" si="5"/>
        <v>4.9781521438362191</v>
      </c>
      <c r="AK57" s="132">
        <f t="shared" si="5"/>
        <v>4.9347902976405349</v>
      </c>
      <c r="AL57" s="132">
        <f t="shared" si="5"/>
        <v>4.8642497068654533</v>
      </c>
      <c r="AM57" s="132">
        <f t="shared" si="5"/>
        <v>4.9194412707961623</v>
      </c>
      <c r="AN57" s="132">
        <f t="shared" si="5"/>
        <v>4.8979926317712152</v>
      </c>
      <c r="AO57" s="132">
        <f t="shared" si="5"/>
        <v>4.8531085393345874</v>
      </c>
      <c r="AP57" s="132">
        <f t="shared" si="5"/>
        <v>4.7803062552284876</v>
      </c>
      <c r="AQ57" s="132">
        <f t="shared" si="5"/>
        <v>4.8459744559311781</v>
      </c>
      <c r="AR57" s="132">
        <f t="shared" si="5"/>
        <v>4.823897727861767</v>
      </c>
      <c r="AS57" s="132">
        <f t="shared" ref="T57:BB58" si="7">0.99*((((5*($H$11*10000))/(((((VLOOKUP(AS$31,$I$5:$J$15,2))*$R57)*(AS$30+0.035)/2)+((($E$9*(1-0.148))+($E$16/$E$6))*((AS$30+0.035)/COS(AS$31*PI()/180))/2)+$E$14)*(5/384)))^(1/4))/100)</f>
        <v>4.7777685988483709</v>
      </c>
      <c r="AT57" s="132">
        <f t="shared" si="7"/>
        <v>4.7031400214328096</v>
      </c>
      <c r="AU57" s="132">
        <f t="shared" si="7"/>
        <v>4.7776852018379206</v>
      </c>
      <c r="AV57" s="132">
        <f t="shared" si="7"/>
        <v>4.7550885169915436</v>
      </c>
      <c r="AW57" s="132">
        <f t="shared" si="7"/>
        <v>4.7079358401474343</v>
      </c>
      <c r="AX57" s="132">
        <f t="shared" si="7"/>
        <v>4.6318256543139178</v>
      </c>
      <c r="AY57" s="132">
        <f t="shared" si="7"/>
        <v>4.7139516539797537</v>
      </c>
      <c r="AZ57" s="132">
        <f t="shared" si="7"/>
        <v>4.690922809163899</v>
      </c>
      <c r="BA57" s="132">
        <f t="shared" si="7"/>
        <v>4.6429255529268652</v>
      </c>
      <c r="BB57" s="135">
        <f t="shared" si="7"/>
        <v>4.5656098964948022</v>
      </c>
    </row>
    <row r="58" spans="3:54" ht="18" customHeight="1" x14ac:dyDescent="0.25">
      <c r="Q58" s="182"/>
      <c r="R58" s="131">
        <v>140</v>
      </c>
      <c r="S58" s="136">
        <f t="shared" si="6"/>
        <v>3.4765779086365929</v>
      </c>
      <c r="T58" s="136">
        <f t="shared" si="7"/>
        <v>3.4748648118201468</v>
      </c>
      <c r="U58" s="136">
        <f t="shared" si="7"/>
        <v>3.471170431817209</v>
      </c>
      <c r="V58" s="136">
        <f t="shared" si="7"/>
        <v>3.5939571654534435</v>
      </c>
      <c r="W58" s="136">
        <f t="shared" si="7"/>
        <v>3.3087210392767403</v>
      </c>
      <c r="X58" s="136">
        <f t="shared" si="7"/>
        <v>3.307054848853102</v>
      </c>
      <c r="Y58" s="136">
        <f t="shared" si="7"/>
        <v>3.3034619314376643</v>
      </c>
      <c r="Z58" s="136">
        <f t="shared" si="7"/>
        <v>3.4231091076683704</v>
      </c>
      <c r="AA58" s="136">
        <f t="shared" si="7"/>
        <v>3.1748827834838842</v>
      </c>
      <c r="AB58" s="136">
        <f t="shared" si="7"/>
        <v>3.1732600959415707</v>
      </c>
      <c r="AC58" s="136">
        <f t="shared" si="7"/>
        <v>3.1697611943093644</v>
      </c>
      <c r="AD58" s="136">
        <f t="shared" si="7"/>
        <v>3.2864357672085127</v>
      </c>
      <c r="AE58" s="136">
        <f t="shared" si="7"/>
        <v>3.0643717713178926</v>
      </c>
      <c r="AF58" s="136">
        <f t="shared" si="7"/>
        <v>3.0627885982462675</v>
      </c>
      <c r="AG58" s="136">
        <f t="shared" si="7"/>
        <v>3.0593750482607858</v>
      </c>
      <c r="AH58" s="136">
        <f t="shared" si="7"/>
        <v>3.1733173535168486</v>
      </c>
      <c r="AI58" s="136">
        <f t="shared" si="7"/>
        <v>2.9707591668451951</v>
      </c>
      <c r="AJ58" s="136">
        <f t="shared" si="7"/>
        <v>2.9692117480499491</v>
      </c>
      <c r="AK58" s="136">
        <f t="shared" si="7"/>
        <v>2.965875401095567</v>
      </c>
      <c r="AL58" s="136">
        <f t="shared" si="7"/>
        <v>3.0773262119036091</v>
      </c>
      <c r="AM58" s="136">
        <f t="shared" si="7"/>
        <v>2.8898977354163549</v>
      </c>
      <c r="AN58" s="136">
        <f t="shared" si="7"/>
        <v>2.8883827337314112</v>
      </c>
      <c r="AO58" s="136">
        <f t="shared" si="7"/>
        <v>2.8851163668644402</v>
      </c>
      <c r="AP58" s="136">
        <f t="shared" si="7"/>
        <v>2.9942958060057316</v>
      </c>
      <c r="AQ58" s="136">
        <f t="shared" si="7"/>
        <v>2.8189666301518872</v>
      </c>
      <c r="AR58" s="136">
        <f t="shared" si="7"/>
        <v>2.8174811404590621</v>
      </c>
      <c r="AS58" s="136">
        <f t="shared" si="7"/>
        <v>2.8142784706205157</v>
      </c>
      <c r="AT58" s="136">
        <f t="shared" si="7"/>
        <v>2.9213816010265141</v>
      </c>
      <c r="AU58" s="136">
        <f t="shared" si="7"/>
        <v>2.7559661040824319</v>
      </c>
      <c r="AV58" s="136">
        <f t="shared" si="7"/>
        <v>2.7545076087904552</v>
      </c>
      <c r="AW58" s="136">
        <f t="shared" si="7"/>
        <v>2.7513631938496426</v>
      </c>
      <c r="AX58" s="136">
        <f t="shared" si="7"/>
        <v>2.8565610860467223</v>
      </c>
      <c r="AY58" s="136">
        <f t="shared" si="7"/>
        <v>2.6994305335926967</v>
      </c>
      <c r="AZ58" s="136">
        <f t="shared" si="7"/>
        <v>2.6979968475928588</v>
      </c>
      <c r="BA58" s="136">
        <f t="shared" si="7"/>
        <v>2.6949059658935068</v>
      </c>
      <c r="BB58" s="137">
        <f t="shared" si="7"/>
        <v>2.7983483787920429</v>
      </c>
    </row>
    <row r="59" spans="3:54" ht="18" customHeight="1" x14ac:dyDescent="0.25"/>
    <row r="60" spans="3:54" ht="18" customHeight="1" x14ac:dyDescent="0.25"/>
    <row r="61" spans="3:54" ht="18" customHeight="1" x14ac:dyDescent="0.25"/>
    <row r="62" spans="3:54" ht="18" customHeight="1" x14ac:dyDescent="0.25"/>
    <row r="63" spans="3:54" ht="18" customHeight="1" x14ac:dyDescent="0.25"/>
    <row r="64" spans="3:54" ht="18" customHeight="1" x14ac:dyDescent="0.25"/>
    <row r="65" ht="18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</sheetData>
  <sheetProtection algorithmName="SHA-512" hashValue="clpCFBG4RvCb0JS98edyO1wY+bU9RWavpaZ1je8KLykpnTaP6sf5Z8Q6tT1na2yt2bF4AzaxBJZroSLL9XHX4w==" saltValue="2BANuT5xp8BkeP9XfUcIuw==" spinCount="100000" sheet="1" objects="1" scenarios="1"/>
  <mergeCells count="17">
    <mergeCell ref="Q30:R30"/>
    <mergeCell ref="Q31:R31"/>
    <mergeCell ref="Q50:Q58"/>
    <mergeCell ref="Q32:Q36"/>
    <mergeCell ref="Q38:Q42"/>
    <mergeCell ref="Q44:Q48"/>
    <mergeCell ref="B1:E1"/>
    <mergeCell ref="B2:E2"/>
    <mergeCell ref="I2:K2"/>
    <mergeCell ref="C28:D28"/>
    <mergeCell ref="D29:E29"/>
    <mergeCell ref="C25:C26"/>
    <mergeCell ref="C19:C20"/>
    <mergeCell ref="I19:K19"/>
    <mergeCell ref="I20:K20"/>
    <mergeCell ref="C21:C22"/>
    <mergeCell ref="C23:C24"/>
  </mergeCells>
  <conditionalFormatting sqref="E30:E48">
    <cfRule type="cellIs" dxfId="0" priority="1" stopIfTrue="1" operator="greaterThan">
      <formula>$E$28</formula>
    </cfRule>
  </conditionalFormatting>
  <pageMargins left="0.39370078740157483" right="0" top="0.39370078740157483" bottom="0" header="0" footer="0"/>
  <pageSetup paperSize="8" scale="72" fitToHeight="0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Flèche cheneau chevr_120 vitr</vt:lpstr>
      <vt:lpstr>Flèche cheneau chevr_143 vitr</vt:lpstr>
      <vt:lpstr>Flèche cheneau chevr_120 plaq</vt:lpstr>
      <vt:lpstr>Flèche cheneau chevr_143 plaq</vt:lpstr>
    </vt:vector>
  </TitlesOfParts>
  <Company>FLANDRIA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</dc:creator>
  <cp:lastModifiedBy>Bart COUSSENS</cp:lastModifiedBy>
  <cp:lastPrinted>2020-12-08T07:41:37Z</cp:lastPrinted>
  <dcterms:created xsi:type="dcterms:W3CDTF">2007-01-31T10:45:57Z</dcterms:created>
  <dcterms:modified xsi:type="dcterms:W3CDTF">2021-02-18T09:14:08Z</dcterms:modified>
</cp:coreProperties>
</file>